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1"/>
  </bookViews>
  <sheets>
    <sheet name="Input Ledger" sheetId="1" r:id="rId1"/>
    <sheet name="Budget report" sheetId="2" r:id="rId2"/>
    <sheet name="Budget" sheetId="3" r:id="rId3"/>
    <sheet name="Annual Report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<sst xmlns="http://schemas.openxmlformats.org/spreadsheetml/2006/main" count="434" uniqueCount="321">
  <si>
    <t>G/A General Ledger</t>
  </si>
  <si>
    <t>Acct.</t>
  </si>
  <si>
    <t/>
  </si>
  <si>
    <t>No.</t>
  </si>
  <si>
    <t>Account Name</t>
  </si>
  <si>
    <t>Balance Forward</t>
  </si>
  <si>
    <t>Current Activity</t>
  </si>
  <si>
    <t>Balance</t>
  </si>
  <si>
    <t>-----</t>
  </si>
  <si>
    <t>---------------------------</t>
  </si>
  <si>
    <t>-----------------</t>
  </si>
  <si>
    <t>CASH IN BANK</t>
  </si>
  <si>
    <t>CASH ADVANCE - YOUTH PASTOR</t>
  </si>
  <si>
    <t>CASH ADVANCE - VBS</t>
  </si>
  <si>
    <t>FICA TAX</t>
  </si>
  <si>
    <t>FEDERAL INCOME TAX</t>
  </si>
  <si>
    <t>STATE INCOME TAX</t>
  </si>
  <si>
    <t>GENERAL OPERATING FUND</t>
  </si>
  <si>
    <t>CURRENT YEAR OPERATING FUND</t>
  </si>
  <si>
    <t>MISSION FUND</t>
  </si>
  <si>
    <t>CURRENT YEAR MISSION FUND</t>
  </si>
  <si>
    <t>EXPANSION FUND</t>
  </si>
  <si>
    <t>CURRENT YEAR EXPANSION FUND</t>
  </si>
  <si>
    <t>YOUTH PASTOR'S YOUTH FUND</t>
  </si>
  <si>
    <t>WOMEN'S MINISTRIES</t>
  </si>
  <si>
    <t>ORGAN FUND</t>
  </si>
  <si>
    <t>MORTGAGE RETIREMENT</t>
  </si>
  <si>
    <t>NOT USED</t>
  </si>
  <si>
    <t>GYM RESERVE</t>
  </si>
  <si>
    <t>BUS PAINTING</t>
  </si>
  <si>
    <t>TEENS</t>
  </si>
  <si>
    <t>INCOME ACCOUNTS</t>
  </si>
  <si>
    <t>OTHER MISSIONS</t>
  </si>
  <si>
    <t>RENTAL RECEIPTS</t>
  </si>
  <si>
    <t>GYMNASIUM RENTAL INCOME</t>
  </si>
  <si>
    <t>EXPENSE ACCOUNTS</t>
  </si>
  <si>
    <t>DENOMINATIONAL BUDGET</t>
  </si>
  <si>
    <t>LOCAL DISTRICT EXPENSES</t>
  </si>
  <si>
    <t>COLLEGE SUPPORT</t>
  </si>
  <si>
    <t>CHURCH VAN INSURANCE</t>
  </si>
  <si>
    <t>UMBRELLA INSURANCE</t>
  </si>
  <si>
    <t>HOMEOWNERS INSURANCE</t>
  </si>
  <si>
    <t>ELECTRIC</t>
  </si>
  <si>
    <t>TELEPHONE</t>
  </si>
  <si>
    <t>WATER</t>
  </si>
  <si>
    <t>GAS</t>
  </si>
  <si>
    <t>TRASH</t>
  </si>
  <si>
    <t>PARSONAGE ELECTRIC</t>
  </si>
  <si>
    <t>PARSONAGE TELEPHONE</t>
  </si>
  <si>
    <t>PARSONAGE WATER</t>
  </si>
  <si>
    <t>PARSONAGE GAS</t>
  </si>
  <si>
    <t>GENERAL MAINTENANCE</t>
  </si>
  <si>
    <t>RENOVATION EXPENSE</t>
  </si>
  <si>
    <t>PARSONAGE MAINTENANCE</t>
  </si>
  <si>
    <t>CHURCH VAN MAINTENANCE</t>
  </si>
  <si>
    <t>CUSTODIAL EXPENSE</t>
  </si>
  <si>
    <t>NEW EQUIPMENT</t>
  </si>
  <si>
    <t>TAXES ON RENTAL PROPERTY</t>
  </si>
  <si>
    <t>VEHICLE LICENSE</t>
  </si>
  <si>
    <t>PARSONAGE MORTGAGE</t>
  </si>
  <si>
    <t>INTEREST ON NOTES</t>
  </si>
  <si>
    <t>PASTOR'S SALARY</t>
  </si>
  <si>
    <t>PAYROLL TAXES</t>
  </si>
  <si>
    <t>GIFTS TO STAFF</t>
  </si>
  <si>
    <t>MEDICAL INSURANCE</t>
  </si>
  <si>
    <t>NURSERY ATTENDANTS</t>
  </si>
  <si>
    <t>SPECIAL EVENTS</t>
  </si>
  <si>
    <t>ENTERTAINMENT</t>
  </si>
  <si>
    <t>RETREATS/CONFERENCES</t>
  </si>
  <si>
    <t>SUBSCRIPTIONS</t>
  </si>
  <si>
    <t>POSTAGE</t>
  </si>
  <si>
    <t>GROUNDS MAINTENANCE</t>
  </si>
  <si>
    <t>PRINTING</t>
  </si>
  <si>
    <t>PROMOTION</t>
  </si>
  <si>
    <t>YOUTH MINISTRY</t>
  </si>
  <si>
    <t>CHILDRENS MINISTRY</t>
  </si>
  <si>
    <t>SCOUTING PROGRAM</t>
  </si>
  <si>
    <t>MUSIC</t>
  </si>
  <si>
    <t>SUNDAY SCHOOL</t>
  </si>
  <si>
    <t>VBS</t>
  </si>
  <si>
    <t>MISSION</t>
  </si>
  <si>
    <t>CHILD SPONSORSHIP</t>
  </si>
  <si>
    <t>LOCAL MISSION EXPENSE</t>
  </si>
  <si>
    <t>COMPASSIONATE MINISTRY</t>
  </si>
  <si>
    <t>CLASSROOM BUILDING MORTGAGE</t>
  </si>
  <si>
    <t>===========================</t>
  </si>
  <si>
    <t>=================</t>
  </si>
  <si>
    <t>Totals</t>
  </si>
  <si>
    <t>OUR CHURCH NAME</t>
  </si>
  <si>
    <t xml:space="preserve">                         </t>
  </si>
  <si>
    <t xml:space="preserve">    FOR MONTH OF:</t>
  </si>
  <si>
    <t>CURRENT</t>
  </si>
  <si>
    <t>YTD</t>
  </si>
  <si>
    <t>ANNUAL</t>
  </si>
  <si>
    <t>MONTH</t>
  </si>
  <si>
    <t>BUDGET</t>
  </si>
  <si>
    <t>-------</t>
  </si>
  <si>
    <t>------</t>
  </si>
  <si>
    <t xml:space="preserve"> </t>
  </si>
  <si>
    <t xml:space="preserve">      TOTAL INCOME</t>
  </si>
  <si>
    <t xml:space="preserve">      RENTAL RECEIPTS</t>
  </si>
  <si>
    <t>DENOMINATIONAL BUDGETS</t>
  </si>
  <si>
    <t xml:space="preserve">   GENERAL BUDGET</t>
  </si>
  <si>
    <t xml:space="preserve">   PENSIONS AND BENEFITS</t>
  </si>
  <si>
    <t xml:space="preserve">   LOCAL DISTRICT</t>
  </si>
  <si>
    <t xml:space="preserve">   COLLEGE SUPPORT</t>
  </si>
  <si>
    <t xml:space="preserve">      TOTAL BUDGETS</t>
  </si>
  <si>
    <t xml:space="preserve">   INSURANCE</t>
  </si>
  <si>
    <t xml:space="preserve">   UTILITIES</t>
  </si>
  <si>
    <t xml:space="preserve">   EQUIPMENT</t>
  </si>
  <si>
    <t xml:space="preserve">      DEBT SERVICE</t>
  </si>
  <si>
    <t>PERSONNEL</t>
  </si>
  <si>
    <t xml:space="preserve">   PASTOR</t>
  </si>
  <si>
    <t xml:space="preserve">   MUSIC MINISTER</t>
  </si>
  <si>
    <t xml:space="preserve">   STAFF ASSOCIATE</t>
  </si>
  <si>
    <t xml:space="preserve">   YOUTH MINISTER</t>
  </si>
  <si>
    <t xml:space="preserve">   SECRETARY</t>
  </si>
  <si>
    <t xml:space="preserve">   PAYROLL TAXES</t>
  </si>
  <si>
    <t xml:space="preserve">   GIFTS TO STAFF</t>
  </si>
  <si>
    <t xml:space="preserve">   NURSERY ATTENDANTS</t>
  </si>
  <si>
    <t xml:space="preserve">      TOTAL PERSONNEL</t>
  </si>
  <si>
    <t>GENERAL EXPENSE</t>
  </si>
  <si>
    <t xml:space="preserve">   SPECIAL EVENTS</t>
  </si>
  <si>
    <t xml:space="preserve">   ENTERTAINMENT</t>
  </si>
  <si>
    <t xml:space="preserve">   PASTOR CAR EXPENSE</t>
  </si>
  <si>
    <t>OPERATING EXPENSE</t>
  </si>
  <si>
    <t xml:space="preserve">   OFFICE SUPPLY</t>
  </si>
  <si>
    <t xml:space="preserve">   POSTAGE</t>
  </si>
  <si>
    <t xml:space="preserve">   PRINTING</t>
  </si>
  <si>
    <t xml:space="preserve">      TOTAL OPERATING</t>
  </si>
  <si>
    <t>OUTREACH</t>
  </si>
  <si>
    <t xml:space="preserve">   VEHICLE EXPENSE</t>
  </si>
  <si>
    <t xml:space="preserve">   PROMOTION</t>
  </si>
  <si>
    <t xml:space="preserve">   YOUTH MINISTRY</t>
  </si>
  <si>
    <t xml:space="preserve">   SCOUTING PROGRAM</t>
  </si>
  <si>
    <t xml:space="preserve">   MUSIC</t>
  </si>
  <si>
    <t xml:space="preserve">   SUNDAY SCHOOL</t>
  </si>
  <si>
    <t xml:space="preserve">   VBS</t>
  </si>
  <si>
    <t xml:space="preserve">      TOTAL OUTREACH</t>
  </si>
  <si>
    <t>MISSIONS</t>
  </si>
  <si>
    <t xml:space="preserve">      TOTAL DISBURSED</t>
  </si>
  <si>
    <t xml:space="preserve">       NET CHANGE</t>
  </si>
  <si>
    <t xml:space="preserve">    BALANCE SHEET - CASH ONLY</t>
  </si>
  <si>
    <t xml:space="preserve">     FOR MONTH OF:</t>
  </si>
  <si>
    <t xml:space="preserve">  BALANCE AT</t>
  </si>
  <si>
    <t>OTHER</t>
  </si>
  <si>
    <t xml:space="preserve">     TOTAL CASH</t>
  </si>
  <si>
    <t>=========</t>
  </si>
  <si>
    <t>FUND BALANCES</t>
  </si>
  <si>
    <t>--------------</t>
  </si>
  <si>
    <t xml:space="preserve">          CURRENT YEAR INCREASE(DECREASE)</t>
  </si>
  <si>
    <t xml:space="preserve">          PREVIOUS YEARS DEFICIT</t>
  </si>
  <si>
    <t xml:space="preserve">          BALANCE</t>
  </si>
  <si>
    <t>WOMEN'S MINISTRY RESERVE</t>
  </si>
  <si>
    <t>MEN'S MINISTRY</t>
  </si>
  <si>
    <t>CASH ADVANCES</t>
  </si>
  <si>
    <t>PAYROLL TAXES WITHHELD</t>
  </si>
  <si>
    <t xml:space="preserve">     TOTAL FUNDS</t>
  </si>
  <si>
    <t>BALANCE</t>
  </si>
  <si>
    <t>-</t>
  </si>
  <si>
    <t>BALANCE AT BEGINNING OF YEAR:</t>
  </si>
  <si>
    <t xml:space="preserve">      INCOME</t>
  </si>
  <si>
    <t xml:space="preserve"> -----------------</t>
  </si>
  <si>
    <t xml:space="preserve">  OTHER MISSIONS</t>
  </si>
  <si>
    <t xml:space="preserve">     TOTAL INCOME</t>
  </si>
  <si>
    <t xml:space="preserve">   DISBURSEMENTS</t>
  </si>
  <si>
    <t xml:space="preserve">  DENOMINATIONAL BUDGET</t>
  </si>
  <si>
    <t xml:space="preserve">  LOCAL MISSION EXPENSE </t>
  </si>
  <si>
    <t xml:space="preserve">     TOTAL DISBURSED</t>
  </si>
  <si>
    <t>UNDISBURSED BALANCE AT END OF:</t>
  </si>
  <si>
    <t>=</t>
  </si>
  <si>
    <t xml:space="preserve"> MONTH</t>
  </si>
  <si>
    <t xml:space="preserve">- - - - </t>
  </si>
  <si>
    <t>TOTAL INCOME</t>
  </si>
  <si>
    <t>EXPENSES:</t>
  </si>
  <si>
    <t xml:space="preserve">    BUDGETS</t>
  </si>
  <si>
    <t xml:space="preserve">    PERSONNEL</t>
  </si>
  <si>
    <t xml:space="preserve">    GENERAL EXPENSE</t>
  </si>
  <si>
    <t xml:space="preserve">    OPERATING EXPENSE</t>
  </si>
  <si>
    <t xml:space="preserve">    OUTREACH</t>
  </si>
  <si>
    <t xml:space="preserve">    MISSIONS</t>
  </si>
  <si>
    <t xml:space="preserve">    DEBT SERVICE</t>
  </si>
  <si>
    <t xml:space="preserve">    RENOVATION</t>
  </si>
  <si>
    <t xml:space="preserve">      TOTAL EXPENSE</t>
  </si>
  <si>
    <t xml:space="preserve">    PROFIT (LOSS)</t>
  </si>
  <si>
    <t xml:space="preserve">    SAVINGS</t>
  </si>
  <si>
    <t xml:space="preserve">    BAL ON HAND</t>
  </si>
  <si>
    <t xml:space="preserve">     DETAILED EXPENDITURES</t>
  </si>
  <si>
    <t xml:space="preserve">    FOR THE MONTH OF:</t>
  </si>
  <si>
    <t xml:space="preserve">CURRENT </t>
  </si>
  <si>
    <t>- - - -</t>
  </si>
  <si>
    <t>EXPENDITURES:</t>
  </si>
  <si>
    <t xml:space="preserve">   DENOMINATIONAL BUDGET</t>
  </si>
  <si>
    <t xml:space="preserve">   COLLEGE</t>
  </si>
  <si>
    <t xml:space="preserve">   UMBRELLA INSURANCE</t>
  </si>
  <si>
    <t xml:space="preserve">   CHURCH ELECTRIC</t>
  </si>
  <si>
    <t xml:space="preserve">   CHURCH TELEPHONE</t>
  </si>
  <si>
    <t xml:space="preserve">   CHURCH WATER</t>
  </si>
  <si>
    <t xml:space="preserve">   CHURCH GAS</t>
  </si>
  <si>
    <t xml:space="preserve">   CHURCH TRASH</t>
  </si>
  <si>
    <t xml:space="preserve">   PARSONAGE ELECTRIC</t>
  </si>
  <si>
    <t xml:space="preserve">   PARSONAGE WATER</t>
  </si>
  <si>
    <t xml:space="preserve">   PARSONAGE GAS</t>
  </si>
  <si>
    <t xml:space="preserve">   GENERAL MAINTENANCE</t>
  </si>
  <si>
    <t xml:space="preserve">   RENOVATION</t>
  </si>
  <si>
    <t xml:space="preserve">   CAPITAL IMPROVEMENTS</t>
  </si>
  <si>
    <t xml:space="preserve">   NEW EQUIPMENT</t>
  </si>
  <si>
    <t xml:space="preserve">   VEHICLE LICENSE</t>
  </si>
  <si>
    <t xml:space="preserve">   PARSONAGE MORTGAGE</t>
  </si>
  <si>
    <t xml:space="preserve">   PASTOR'S RENT</t>
  </si>
  <si>
    <t xml:space="preserve">   PASTOR'S SALARY</t>
  </si>
  <si>
    <t xml:space="preserve">   PASTOR'S FICA</t>
  </si>
  <si>
    <t xml:space="preserve">   STAFF MEDICAL INSURANCE</t>
  </si>
  <si>
    <t xml:space="preserve">   SUBSCRIPTIONS</t>
  </si>
  <si>
    <t xml:space="preserve">  GROUNDS MAINTENENCE</t>
  </si>
  <si>
    <t xml:space="preserve">   CHILDRENS MINISTRY</t>
  </si>
  <si>
    <t xml:space="preserve">  SCOUTING PROGRAM</t>
  </si>
  <si>
    <t xml:space="preserve">   LOCAL EXPENSE</t>
  </si>
  <si>
    <t xml:space="preserve">  CHILD SPONSORSHIP</t>
  </si>
  <si>
    <t xml:space="preserve">  COMPASSIONATE MINISTRY</t>
  </si>
  <si>
    <t xml:space="preserve">  CLASSROOM BUILDING MORTGAGE</t>
  </si>
  <si>
    <t>TOTAL EXPENSES</t>
  </si>
  <si>
    <t>INCOME</t>
  </si>
  <si>
    <t xml:space="preserve">   EXPANSION FUND</t>
  </si>
  <si>
    <t xml:space="preserve">   FAITH PROMISE</t>
  </si>
  <si>
    <t xml:space="preserve">   RENTAL INCOME</t>
  </si>
  <si>
    <t xml:space="preserve">   OTHER</t>
  </si>
  <si>
    <t>BUDGETS</t>
  </si>
  <si>
    <t xml:space="preserve">   MAINTENANCE</t>
  </si>
  <si>
    <t xml:space="preserve">   YOUTH DIRECTOR</t>
  </si>
  <si>
    <t xml:space="preserve">   STATE COMP FUND</t>
  </si>
  <si>
    <t xml:space="preserve">   LAWN MAINTENANCE</t>
  </si>
  <si>
    <t xml:space="preserve">   FLOWERS</t>
  </si>
  <si>
    <t xml:space="preserve">   SCOUTING</t>
  </si>
  <si>
    <t>LOCAL INTERESTS:</t>
  </si>
  <si>
    <t>(A) Amount Raised for all Purposes</t>
  </si>
  <si>
    <t>(2) Indebtedness on Property</t>
  </si>
  <si>
    <t>(6) Local Department Expense</t>
  </si>
  <si>
    <t>(8) Other Benevolences (Local)</t>
  </si>
  <si>
    <t xml:space="preserve">    (9) TOTAL LOCAL</t>
  </si>
  <si>
    <t>DENOMINATIONAL DISTRICT INTERESTS:</t>
  </si>
  <si>
    <t>(10) District Budget</t>
  </si>
  <si>
    <t>(11) District Home Missions</t>
  </si>
  <si>
    <t>(12) District Center</t>
  </si>
  <si>
    <t>(13) District Departmental Expense</t>
  </si>
  <si>
    <t>(14) Other Benevolences (District)</t>
  </si>
  <si>
    <t xml:space="preserve">     (15) TOTAL DISTRICT</t>
  </si>
  <si>
    <t>EDUCATION INTERESTS:</t>
  </si>
  <si>
    <t>(16) College Support</t>
  </si>
  <si>
    <t xml:space="preserve">     (19) TOTAL EDUCATIONAL</t>
  </si>
  <si>
    <t>GENERAL INTERESTS:</t>
  </si>
  <si>
    <t>(20) Denominational Budget</t>
  </si>
  <si>
    <t>(22) Pensions and Benefits</t>
  </si>
  <si>
    <t xml:space="preserve">     (24) TOTAL GENERAL</t>
  </si>
  <si>
    <t xml:space="preserve">     (25) GRAND TOTAL</t>
  </si>
  <si>
    <t>PRIOR YEAR'S DEFICIT (SURPLUS)</t>
  </si>
  <si>
    <t>MEN'S MINISTRIES</t>
  </si>
  <si>
    <t>TITHES AND OFFERINGS</t>
  </si>
  <si>
    <t>P AND B (PENSIONS AND BENEFITS)</t>
  </si>
  <si>
    <t>FIRE AND LIABILITY INSURANCE</t>
  </si>
  <si>
    <t>FEES AND ASSESSMENTS</t>
  </si>
  <si>
    <t>FLOWERS AND BENEVOLENCE</t>
  </si>
  <si>
    <t>VEHICLE EXPENSE AND GAS</t>
  </si>
  <si>
    <t>LITERATURE AND TAPE MINISTRY</t>
  </si>
  <si>
    <t>CAPITAL EXPENSE OTHER</t>
  </si>
  <si>
    <t>PASTOR'S RENT</t>
  </si>
  <si>
    <t>PASTOR'S IRA AND TSA</t>
  </si>
  <si>
    <t>PASTOR'S FICA</t>
  </si>
  <si>
    <t>MUSIC MINISTER'S SALARY</t>
  </si>
  <si>
    <t>MUSIC MINISTER'S FICA</t>
  </si>
  <si>
    <t>STAFF ASSOCIATE'S SALARY</t>
  </si>
  <si>
    <t>STAFF ASSOCIATE'S UTILITIES</t>
  </si>
  <si>
    <t>SECRETARY'S SALARY</t>
  </si>
  <si>
    <t>YOUTH MINISTER'S SALARY</t>
  </si>
  <si>
    <t>PASTOR'S CAR EXPENSE</t>
  </si>
  <si>
    <t>OFFICE SUPPLIES</t>
  </si>
  <si>
    <t xml:space="preserve">   MAINTENANCE INCLUDING LAWN </t>
  </si>
  <si>
    <t xml:space="preserve">   VAN MAINTENANCE</t>
  </si>
  <si>
    <t xml:space="preserve">   LITERATURE AND TAPE MINISTRY</t>
  </si>
  <si>
    <t xml:space="preserve">                      INCOME AND EXPENSE SUMMARY - MISSION FUND</t>
  </si>
  <si>
    <t xml:space="preserve">  LITERATURE AND TAPE</t>
  </si>
  <si>
    <t xml:space="preserve">   BUS AND VAN MAINTENANCE</t>
  </si>
  <si>
    <t xml:space="preserve">   FEES AND ASSESSMENTS</t>
  </si>
  <si>
    <t xml:space="preserve">   PASTOR'S IRA AND TSA</t>
  </si>
  <si>
    <t xml:space="preserve">   FLOWERS AND BENEVOLENCE</t>
  </si>
  <si>
    <t xml:space="preserve">   VEHICLE EXPENSE AND GAS</t>
  </si>
  <si>
    <t xml:space="preserve">   LITERATURE AND TAPES</t>
  </si>
  <si>
    <t>PROPERTY AND EQUIPMENT</t>
  </si>
  <si>
    <t xml:space="preserve">   SUMMERY OF INCOME AND EXPENSE</t>
  </si>
  <si>
    <t xml:space="preserve">   MEDICAL INSURANCE</t>
  </si>
  <si>
    <t xml:space="preserve">      TOTAL PROPERTY AND EQUIPMENT</t>
  </si>
  <si>
    <t xml:space="preserve">   RETREATS/CONFERENCES</t>
  </si>
  <si>
    <t xml:space="preserve">      TOTAL GENERAL EXPENSE</t>
  </si>
  <si>
    <t xml:space="preserve">   CHILDREN'S MINISTRY</t>
  </si>
  <si>
    <t xml:space="preserve">          CURRENT YEAR INCREASE (DECREASE)</t>
  </si>
  <si>
    <t xml:space="preserve">          PREVIOUS YEAR'S DEFICIT</t>
  </si>
  <si>
    <t xml:space="preserve">          PREVIOUS YEAR'S SURPLUS</t>
  </si>
  <si>
    <t xml:space="preserve">    PROPERTY AND EQUIPMENT</t>
  </si>
  <si>
    <t xml:space="preserve">   FIRE AND LIABILITY INSURANCE</t>
  </si>
  <si>
    <t xml:space="preserve">   CHURCH VAN INSURANCE</t>
  </si>
  <si>
    <t xml:space="preserve">   STAFF ASSOCIATE'S SALARY</t>
  </si>
  <si>
    <t xml:space="preserve">   SECRETARY'S SALARY</t>
  </si>
  <si>
    <t xml:space="preserve">   YOUTH MINISTER'S SALARY</t>
  </si>
  <si>
    <t xml:space="preserve">   PASTOR'S CAR EXPENSE</t>
  </si>
  <si>
    <t xml:space="preserve">   OFFICE SUPPLIES</t>
  </si>
  <si>
    <t xml:space="preserve">   MISSION</t>
  </si>
  <si>
    <t xml:space="preserve">   TITHES AND OFFERINGS</t>
  </si>
  <si>
    <t xml:space="preserve">   CUSTODIAL AND LAWN</t>
  </si>
  <si>
    <t xml:space="preserve">   LITERATURE AND TAPE</t>
  </si>
  <si>
    <t xml:space="preserve">   RENTAL MAINTENANCE</t>
  </si>
  <si>
    <t xml:space="preserve">   BUS MAINTENANCE</t>
  </si>
  <si>
    <t xml:space="preserve">   DEBT SERVICE</t>
  </si>
  <si>
    <t xml:space="preserve">   MISSIONS</t>
  </si>
  <si>
    <r>
      <t>(1</t>
    </r>
    <r>
      <rPr>
        <i/>
        <sz val="10"/>
        <rFont val="Arial"/>
        <family val="0"/>
      </rPr>
      <t>a</t>
    </r>
    <r>
      <rPr>
        <sz val="10"/>
        <rFont val="Arial"/>
        <family val="0"/>
      </rPr>
      <t>) Buildings &amp; Capital Expenditures</t>
    </r>
  </si>
  <si>
    <r>
      <t>(1</t>
    </r>
    <r>
      <rPr>
        <i/>
        <sz val="10"/>
        <rFont val="Arial"/>
        <family val="0"/>
      </rPr>
      <t>b</t>
    </r>
    <r>
      <rPr>
        <sz val="10"/>
        <rFont val="Arial"/>
        <family val="0"/>
      </rPr>
      <t>) Pastors Housing &amp; Utility Allowance</t>
    </r>
  </si>
  <si>
    <r>
      <t>(3</t>
    </r>
    <r>
      <rPr>
        <i/>
        <sz val="10"/>
        <rFont val="Arial"/>
        <family val="0"/>
      </rPr>
      <t>a</t>
    </r>
    <r>
      <rPr>
        <sz val="10"/>
        <rFont val="Arial"/>
        <family val="0"/>
      </rPr>
      <t>) Pastor's Salary</t>
    </r>
  </si>
  <si>
    <r>
      <t>(3</t>
    </r>
    <r>
      <rPr>
        <i/>
        <sz val="10"/>
        <rFont val="Arial"/>
        <family val="0"/>
      </rPr>
      <t>b</t>
    </r>
    <r>
      <rPr>
        <sz val="10"/>
        <rFont val="Arial"/>
        <family val="0"/>
      </rPr>
      <t>) Pastor's Employee Benefits</t>
    </r>
  </si>
  <si>
    <r>
      <t>(4</t>
    </r>
    <r>
      <rPr>
        <i/>
        <sz val="10"/>
        <rFont val="Arial"/>
        <family val="0"/>
      </rPr>
      <t>a</t>
    </r>
    <r>
      <rPr>
        <sz val="10"/>
        <rFont val="Arial"/>
        <family val="0"/>
      </rPr>
      <t>) Associate Pastor's Salaries</t>
    </r>
  </si>
  <si>
    <r>
      <t>(4</t>
    </r>
    <r>
      <rPr>
        <i/>
        <sz val="10"/>
        <rFont val="Arial"/>
        <family val="0"/>
      </rPr>
      <t>b</t>
    </r>
    <r>
      <rPr>
        <sz val="10"/>
        <rFont val="Arial"/>
        <family val="0"/>
      </rPr>
      <t>) Associate Pastor's Employee Benefits</t>
    </r>
  </si>
  <si>
    <r>
      <t>(5</t>
    </r>
    <r>
      <rPr>
        <i/>
        <sz val="10"/>
        <rFont val="Arial"/>
        <family val="0"/>
      </rPr>
      <t>a</t>
    </r>
    <r>
      <rPr>
        <sz val="10"/>
        <rFont val="Arial"/>
        <family val="0"/>
      </rPr>
      <t>) Local Church Expense</t>
    </r>
  </si>
  <si>
    <t>BUDGET REPORT FOR FINANCE COMMITTEE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</si>
</sst>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_)"/>
    <numFmt numFmtId="165" formatCode="0_)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Courier"/>
      <family val="0"/>
    </font>
    <font>
      <b/>
      <sz val="10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right"/>
      <protection locked="0"/>
    </xf>
    <xf numFmtId="165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 locked="0"/>
    </xf>
    <xf numFmtId="7" fontId="3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7" fontId="0" fillId="0" borderId="0" xfId="0" applyNumberFormat="1" applyFont="1" applyFill="1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 locked="0"/>
    </xf>
    <xf numFmtId="7" fontId="3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44" fontId="0" fillId="0" borderId="0" xfId="17" applyFont="1" applyAlignment="1">
      <alignment/>
    </xf>
    <xf numFmtId="44" fontId="0" fillId="0" borderId="0" xfId="17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44" fontId="0" fillId="0" borderId="0" xfId="17" applyFont="1" applyAlignment="1" applyProtection="1">
      <alignment horizontal="right"/>
      <protection/>
    </xf>
    <xf numFmtId="44" fontId="0" fillId="0" borderId="0" xfId="17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7" fontId="0" fillId="0" borderId="0" xfId="0" applyNumberFormat="1" applyFont="1" applyAlignment="1" applyProtection="1">
      <alignment/>
      <protection/>
    </xf>
    <xf numFmtId="44" fontId="3" fillId="0" borderId="0" xfId="17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44" fontId="3" fillId="0" borderId="0" xfId="17" applyFont="1" applyAlignment="1" applyProtection="1">
      <alignment horizontal="left"/>
      <protection locked="0"/>
    </xf>
    <xf numFmtId="37" fontId="0" fillId="0" borderId="0" xfId="0" applyNumberFormat="1" applyFont="1" applyAlignment="1" applyProtection="1">
      <alignment horizontal="right"/>
      <protection/>
    </xf>
    <xf numFmtId="7" fontId="0" fillId="0" borderId="0" xfId="17" applyNumberFormat="1" applyFont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4" fontId="0" fillId="0" borderId="0" xfId="17" applyFont="1" applyAlignment="1" applyProtection="1">
      <alignment horizontal="left"/>
      <protection/>
    </xf>
    <xf numFmtId="7" fontId="0" fillId="0" borderId="0" xfId="0" applyNumberFormat="1" applyFont="1" applyAlignment="1">
      <alignment/>
    </xf>
    <xf numFmtId="44" fontId="0" fillId="0" borderId="0" xfId="17" applyFont="1" applyAlignment="1" applyProtection="1">
      <alignment horizontal="center"/>
      <protection/>
    </xf>
    <xf numFmtId="44" fontId="0" fillId="0" borderId="0" xfId="17" applyFont="1" applyAlignment="1" applyProtection="1">
      <alignment horizontal="fill"/>
      <protection/>
    </xf>
    <xf numFmtId="7" fontId="0" fillId="0" borderId="0" xfId="17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horizontal="fill"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 horizontal="fill"/>
      <protection/>
    </xf>
    <xf numFmtId="37" fontId="3" fillId="0" borderId="0" xfId="0" applyNumberFormat="1" applyFont="1" applyAlignment="1" applyProtection="1">
      <alignment/>
      <protection locked="0"/>
    </xf>
    <xf numFmtId="37" fontId="0" fillId="2" borderId="0" xfId="0" applyNumberFormat="1" applyFont="1" applyFill="1" applyAlignment="1" applyProtection="1">
      <alignment horizontal="left"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 horizontal="left"/>
      <protection/>
    </xf>
    <xf numFmtId="165" fontId="0" fillId="0" borderId="0" xfId="0" applyNumberFormat="1" applyFont="1" applyAlignment="1" applyProtection="1" quotePrefix="1">
      <alignment horizontal="left"/>
      <protection/>
    </xf>
    <xf numFmtId="0" fontId="0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zoomScale="75" zoomScaleNormal="75" workbookViewId="0" topLeftCell="A1">
      <pane ySplit="4" topLeftCell="BM38" activePane="bottomLeft" state="frozen"/>
      <selection pane="topLeft" activeCell="A1" sqref="A1"/>
      <selection pane="bottomLeft" activeCell="E118" sqref="E118"/>
    </sheetView>
  </sheetViews>
  <sheetFormatPr defaultColWidth="9.140625" defaultRowHeight="12.75"/>
  <cols>
    <col min="1" max="1" width="9.140625" style="8" customWidth="1"/>
    <col min="2" max="2" width="36.140625" style="8" customWidth="1"/>
    <col min="3" max="5" width="20.7109375" style="8" customWidth="1"/>
    <col min="6" max="7" width="9.140625" style="8" customWidth="1"/>
    <col min="8" max="8" width="11.28125" style="8" customWidth="1"/>
    <col min="9" max="16384" width="9.140625" style="8" customWidth="1"/>
  </cols>
  <sheetData>
    <row r="1" ht="12.75">
      <c r="A1" s="7" t="s">
        <v>0</v>
      </c>
    </row>
    <row r="3" spans="1:5" ht="12.75">
      <c r="A3" s="7" t="s">
        <v>1</v>
      </c>
      <c r="B3" s="7" t="s">
        <v>2</v>
      </c>
      <c r="C3" s="9" t="s">
        <v>2</v>
      </c>
      <c r="D3" s="9" t="s">
        <v>2</v>
      </c>
      <c r="E3" s="9" t="s">
        <v>2</v>
      </c>
    </row>
    <row r="4" spans="1:5" ht="12.75">
      <c r="A4" s="7" t="s">
        <v>3</v>
      </c>
      <c r="B4" s="7" t="s">
        <v>4</v>
      </c>
      <c r="C4" s="9" t="s">
        <v>5</v>
      </c>
      <c r="D4" s="9" t="s">
        <v>6</v>
      </c>
      <c r="E4" s="9" t="s">
        <v>7</v>
      </c>
    </row>
    <row r="5" spans="1:5" ht="12.75">
      <c r="A5" s="7" t="s">
        <v>8</v>
      </c>
      <c r="B5" s="7" t="s">
        <v>9</v>
      </c>
      <c r="C5" s="7" t="s">
        <v>10</v>
      </c>
      <c r="D5" s="7" t="s">
        <v>10</v>
      </c>
      <c r="E5" s="7" t="s">
        <v>10</v>
      </c>
    </row>
    <row r="6" spans="1:5" s="13" customFormat="1" ht="12.75">
      <c r="A6" s="10">
        <v>1010</v>
      </c>
      <c r="B6" s="11" t="s">
        <v>11</v>
      </c>
      <c r="C6" s="12">
        <v>-107.6</v>
      </c>
      <c r="D6" s="12">
        <v>-1249.19</v>
      </c>
      <c r="E6" s="12">
        <f>SUM(C6+D6)</f>
        <v>-1356.79</v>
      </c>
    </row>
    <row r="7" spans="1:5" s="13" customFormat="1" ht="12.75">
      <c r="A7" s="10">
        <v>1060</v>
      </c>
      <c r="B7" s="11" t="s">
        <v>12</v>
      </c>
      <c r="C7" s="12">
        <v>100</v>
      </c>
      <c r="D7" s="12">
        <v>0</v>
      </c>
      <c r="E7" s="12">
        <f aca="true" t="shared" si="0" ref="E7:E62">SUM(C7+D7)</f>
        <v>100</v>
      </c>
    </row>
    <row r="8" spans="1:5" s="13" customFormat="1" ht="12.75">
      <c r="A8" s="10">
        <v>1070</v>
      </c>
      <c r="B8" s="11" t="s">
        <v>13</v>
      </c>
      <c r="C8" s="12">
        <v>50</v>
      </c>
      <c r="D8" s="12">
        <v>0</v>
      </c>
      <c r="E8" s="12">
        <f t="shared" si="0"/>
        <v>50</v>
      </c>
    </row>
    <row r="9" spans="1:5" s="13" customFormat="1" ht="12.75">
      <c r="A9" s="10">
        <v>2030</v>
      </c>
      <c r="B9" s="11" t="s">
        <v>14</v>
      </c>
      <c r="C9" s="12">
        <v>-13.78</v>
      </c>
      <c r="D9" s="12">
        <v>0.21</v>
      </c>
      <c r="E9" s="12">
        <f t="shared" si="0"/>
        <v>-13.569999999999999</v>
      </c>
    </row>
    <row r="10" spans="1:5" s="13" customFormat="1" ht="12.75">
      <c r="A10" s="10">
        <v>2040</v>
      </c>
      <c r="B10" s="11" t="s">
        <v>15</v>
      </c>
      <c r="C10" s="12">
        <v>30</v>
      </c>
      <c r="D10" s="12">
        <v>0</v>
      </c>
      <c r="E10" s="12">
        <f t="shared" si="0"/>
        <v>30</v>
      </c>
    </row>
    <row r="11" spans="1:5" s="13" customFormat="1" ht="12.75">
      <c r="A11" s="10">
        <v>2050</v>
      </c>
      <c r="B11" s="11" t="s">
        <v>16</v>
      </c>
      <c r="C11" s="12">
        <v>0</v>
      </c>
      <c r="D11" s="12">
        <v>0</v>
      </c>
      <c r="E11" s="12">
        <f t="shared" si="0"/>
        <v>0</v>
      </c>
    </row>
    <row r="12" spans="1:5" s="13" customFormat="1" ht="12.75">
      <c r="A12" s="10">
        <v>3010</v>
      </c>
      <c r="B12" s="11" t="s">
        <v>17</v>
      </c>
      <c r="C12" s="12">
        <v>0</v>
      </c>
      <c r="D12" s="12">
        <v>0</v>
      </c>
      <c r="E12" s="12">
        <f t="shared" si="0"/>
        <v>0</v>
      </c>
    </row>
    <row r="13" spans="1:8" s="13" customFormat="1" ht="12.75">
      <c r="A13" s="10">
        <v>3011</v>
      </c>
      <c r="B13" s="11" t="s">
        <v>18</v>
      </c>
      <c r="C13" s="12">
        <v>-133.94</v>
      </c>
      <c r="D13" s="12">
        <v>1470.11</v>
      </c>
      <c r="E13" s="12">
        <f t="shared" si="0"/>
        <v>1336.1699999999998</v>
      </c>
      <c r="H13" s="14"/>
    </row>
    <row r="14" spans="1:5" s="13" customFormat="1" ht="12.75">
      <c r="A14" s="10">
        <v>3012</v>
      </c>
      <c r="B14" s="11" t="s">
        <v>255</v>
      </c>
      <c r="C14" s="12">
        <v>0</v>
      </c>
      <c r="D14" s="12">
        <v>0</v>
      </c>
      <c r="E14" s="12">
        <f t="shared" si="0"/>
        <v>0</v>
      </c>
    </row>
    <row r="15" spans="1:5" s="13" customFormat="1" ht="12.75">
      <c r="A15" s="10">
        <v>3020</v>
      </c>
      <c r="B15" s="11" t="s">
        <v>19</v>
      </c>
      <c r="C15" s="12">
        <v>0</v>
      </c>
      <c r="D15" s="12">
        <v>0</v>
      </c>
      <c r="E15" s="12">
        <f t="shared" si="0"/>
        <v>0</v>
      </c>
    </row>
    <row r="16" spans="1:8" s="13" customFormat="1" ht="12.75">
      <c r="A16" s="10">
        <v>3011</v>
      </c>
      <c r="B16" s="11" t="s">
        <v>20</v>
      </c>
      <c r="C16" s="12">
        <v>0</v>
      </c>
      <c r="D16" s="12">
        <v>0</v>
      </c>
      <c r="E16" s="12">
        <v>0</v>
      </c>
      <c r="H16" s="14"/>
    </row>
    <row r="17" spans="1:5" s="13" customFormat="1" ht="12.75">
      <c r="A17" s="10">
        <v>3012</v>
      </c>
      <c r="B17" s="11" t="s">
        <v>255</v>
      </c>
      <c r="C17" s="12">
        <v>0</v>
      </c>
      <c r="D17" s="12">
        <v>0</v>
      </c>
      <c r="E17" s="12">
        <f t="shared" si="0"/>
        <v>0</v>
      </c>
    </row>
    <row r="18" spans="1:5" s="13" customFormat="1" ht="12.75">
      <c r="A18" s="10">
        <v>3030</v>
      </c>
      <c r="B18" s="11" t="s">
        <v>21</v>
      </c>
      <c r="C18" s="12">
        <v>0</v>
      </c>
      <c r="D18" s="12">
        <v>0</v>
      </c>
      <c r="E18" s="12">
        <f t="shared" si="0"/>
        <v>0</v>
      </c>
    </row>
    <row r="19" spans="1:8" s="13" customFormat="1" ht="12.75">
      <c r="A19" s="10">
        <v>3011</v>
      </c>
      <c r="B19" s="11" t="s">
        <v>22</v>
      </c>
      <c r="C19" s="12">
        <v>0</v>
      </c>
      <c r="D19" s="12">
        <v>0</v>
      </c>
      <c r="E19" s="12">
        <v>0</v>
      </c>
      <c r="H19" s="14"/>
    </row>
    <row r="20" spans="1:5" s="13" customFormat="1" ht="12.75">
      <c r="A20" s="10">
        <v>3012</v>
      </c>
      <c r="B20" s="11" t="s">
        <v>255</v>
      </c>
      <c r="C20" s="12">
        <v>0</v>
      </c>
      <c r="D20" s="12">
        <v>0</v>
      </c>
      <c r="E20" s="12">
        <f t="shared" si="0"/>
        <v>0</v>
      </c>
    </row>
    <row r="21" spans="1:5" s="13" customFormat="1" ht="12.75">
      <c r="A21" s="10">
        <v>3040</v>
      </c>
      <c r="B21" s="11" t="s">
        <v>23</v>
      </c>
      <c r="C21" s="12">
        <v>0</v>
      </c>
      <c r="D21" s="12">
        <v>0</v>
      </c>
      <c r="E21" s="12">
        <f t="shared" si="0"/>
        <v>0</v>
      </c>
    </row>
    <row r="22" spans="1:5" s="13" customFormat="1" ht="12.75">
      <c r="A22" s="10">
        <v>3050</v>
      </c>
      <c r="B22" s="11" t="s">
        <v>24</v>
      </c>
      <c r="C22" s="12">
        <v>0</v>
      </c>
      <c r="D22" s="12">
        <v>0</v>
      </c>
      <c r="E22" s="12">
        <f t="shared" si="0"/>
        <v>0</v>
      </c>
    </row>
    <row r="23" spans="1:5" s="13" customFormat="1" ht="12.75">
      <c r="A23" s="10">
        <v>3060</v>
      </c>
      <c r="B23" s="11" t="s">
        <v>256</v>
      </c>
      <c r="C23" s="12">
        <v>0</v>
      </c>
      <c r="D23" s="12">
        <v>0</v>
      </c>
      <c r="E23" s="12">
        <f t="shared" si="0"/>
        <v>0</v>
      </c>
    </row>
    <row r="24" spans="1:5" s="13" customFormat="1" ht="12.75">
      <c r="A24" s="10">
        <v>3070</v>
      </c>
      <c r="B24" s="11" t="s">
        <v>25</v>
      </c>
      <c r="C24" s="12">
        <v>0</v>
      </c>
      <c r="D24" s="12">
        <v>0</v>
      </c>
      <c r="E24" s="12">
        <f t="shared" si="0"/>
        <v>0</v>
      </c>
    </row>
    <row r="25" spans="1:5" s="13" customFormat="1" ht="12.75">
      <c r="A25" s="10">
        <v>3080</v>
      </c>
      <c r="B25" s="11" t="s">
        <v>26</v>
      </c>
      <c r="C25" s="12">
        <v>0</v>
      </c>
      <c r="D25" s="12">
        <v>0</v>
      </c>
      <c r="E25" s="12">
        <f t="shared" si="0"/>
        <v>0</v>
      </c>
    </row>
    <row r="26" spans="1:5" s="13" customFormat="1" ht="12.75">
      <c r="A26" s="10">
        <v>3090</v>
      </c>
      <c r="B26" s="11" t="s">
        <v>27</v>
      </c>
      <c r="C26" s="12">
        <v>0</v>
      </c>
      <c r="D26" s="12">
        <v>0</v>
      </c>
      <c r="E26" s="12">
        <f t="shared" si="0"/>
        <v>0</v>
      </c>
    </row>
    <row r="27" spans="1:5" s="13" customFormat="1" ht="12.75">
      <c r="A27" s="10">
        <v>3097</v>
      </c>
      <c r="B27" s="11" t="s">
        <v>28</v>
      </c>
      <c r="C27" s="12">
        <v>0</v>
      </c>
      <c r="D27" s="12">
        <v>0</v>
      </c>
      <c r="E27" s="12">
        <f t="shared" si="0"/>
        <v>0</v>
      </c>
    </row>
    <row r="28" spans="1:5" s="13" customFormat="1" ht="12.75">
      <c r="A28" s="10">
        <v>3098</v>
      </c>
      <c r="B28" s="11" t="s">
        <v>29</v>
      </c>
      <c r="C28" s="12">
        <v>0</v>
      </c>
      <c r="D28" s="12">
        <v>0</v>
      </c>
      <c r="E28" s="12">
        <f t="shared" si="0"/>
        <v>0</v>
      </c>
    </row>
    <row r="29" spans="1:5" s="13" customFormat="1" ht="12.75">
      <c r="A29" s="10">
        <v>3100</v>
      </c>
      <c r="B29" s="11" t="s">
        <v>27</v>
      </c>
      <c r="C29" s="12">
        <v>0</v>
      </c>
      <c r="D29" s="12">
        <v>0</v>
      </c>
      <c r="E29" s="12">
        <f t="shared" si="0"/>
        <v>0</v>
      </c>
    </row>
    <row r="30" spans="1:5" s="13" customFormat="1" ht="12.75">
      <c r="A30" s="10">
        <v>3110</v>
      </c>
      <c r="B30" s="11" t="s">
        <v>27</v>
      </c>
      <c r="C30" s="12">
        <v>0</v>
      </c>
      <c r="D30" s="12">
        <v>0</v>
      </c>
      <c r="E30" s="12">
        <f t="shared" si="0"/>
        <v>0</v>
      </c>
    </row>
    <row r="31" spans="1:5" s="13" customFormat="1" ht="12.75">
      <c r="A31" s="10">
        <v>3120</v>
      </c>
      <c r="B31" s="11" t="s">
        <v>30</v>
      </c>
      <c r="C31" s="12">
        <v>0</v>
      </c>
      <c r="D31" s="12">
        <v>0</v>
      </c>
      <c r="E31" s="12">
        <f t="shared" si="0"/>
        <v>0</v>
      </c>
    </row>
    <row r="32" spans="1:5" s="13" customFormat="1" ht="12.75">
      <c r="A32" s="10">
        <v>3130</v>
      </c>
      <c r="B32" s="11" t="s">
        <v>27</v>
      </c>
      <c r="C32" s="12">
        <v>0</v>
      </c>
      <c r="D32" s="12">
        <v>0</v>
      </c>
      <c r="E32" s="12">
        <f t="shared" si="0"/>
        <v>0</v>
      </c>
    </row>
    <row r="33" spans="1:5" s="13" customFormat="1" ht="12.75">
      <c r="A33" s="10">
        <v>3140</v>
      </c>
      <c r="B33" s="11" t="s">
        <v>27</v>
      </c>
      <c r="C33" s="12">
        <v>0</v>
      </c>
      <c r="D33" s="12">
        <v>0</v>
      </c>
      <c r="E33" s="12">
        <f t="shared" si="0"/>
        <v>0</v>
      </c>
    </row>
    <row r="34" spans="1:5" s="13" customFormat="1" ht="12.75">
      <c r="A34" s="10"/>
      <c r="B34" s="15" t="s">
        <v>31</v>
      </c>
      <c r="C34" s="12"/>
      <c r="D34" s="12"/>
      <c r="E34" s="12">
        <f t="shared" si="0"/>
        <v>0</v>
      </c>
    </row>
    <row r="35" spans="1:5" s="13" customFormat="1" ht="12.75">
      <c r="A35" s="10">
        <v>4011</v>
      </c>
      <c r="B35" s="11" t="s">
        <v>257</v>
      </c>
      <c r="C35" s="12">
        <v>-45979.23</v>
      </c>
      <c r="D35" s="12">
        <v>-9504.4</v>
      </c>
      <c r="E35" s="12">
        <f t="shared" si="0"/>
        <v>-55483.630000000005</v>
      </c>
    </row>
    <row r="36" spans="1:5" s="13" customFormat="1" ht="12.75">
      <c r="A36" s="10">
        <v>4022</v>
      </c>
      <c r="B36" s="11" t="s">
        <v>21</v>
      </c>
      <c r="C36" s="12">
        <v>-1666</v>
      </c>
      <c r="D36" s="12">
        <v>-247.5</v>
      </c>
      <c r="E36" s="12">
        <f t="shared" si="0"/>
        <v>-1913.5</v>
      </c>
    </row>
    <row r="37" spans="1:5" s="13" customFormat="1" ht="12.75">
      <c r="A37" s="10">
        <v>4033</v>
      </c>
      <c r="B37" s="11" t="s">
        <v>19</v>
      </c>
      <c r="C37" s="12">
        <v>-3961.51</v>
      </c>
      <c r="D37" s="12">
        <v>-775</v>
      </c>
      <c r="E37" s="12">
        <f t="shared" si="0"/>
        <v>-4736.51</v>
      </c>
    </row>
    <row r="38" spans="1:5" s="13" customFormat="1" ht="12.75">
      <c r="A38" s="10">
        <v>4043</v>
      </c>
      <c r="B38" s="11" t="s">
        <v>32</v>
      </c>
      <c r="C38" s="12">
        <v>-173.98</v>
      </c>
      <c r="D38" s="12">
        <v>0</v>
      </c>
      <c r="E38" s="12">
        <f t="shared" si="0"/>
        <v>-173.98</v>
      </c>
    </row>
    <row r="39" spans="1:5" s="13" customFormat="1" ht="12.75">
      <c r="A39" s="10">
        <v>4044</v>
      </c>
      <c r="B39" s="11" t="s">
        <v>32</v>
      </c>
      <c r="C39" s="12">
        <v>0</v>
      </c>
      <c r="D39" s="12">
        <v>0</v>
      </c>
      <c r="E39" s="12">
        <f t="shared" si="0"/>
        <v>0</v>
      </c>
    </row>
    <row r="40" spans="1:5" s="13" customFormat="1" ht="12.75">
      <c r="A40" s="10">
        <v>4052</v>
      </c>
      <c r="B40" s="11" t="s">
        <v>33</v>
      </c>
      <c r="C40" s="12">
        <v>-11000</v>
      </c>
      <c r="D40" s="12">
        <v>-1500</v>
      </c>
      <c r="E40" s="12">
        <f t="shared" si="0"/>
        <v>-12500</v>
      </c>
    </row>
    <row r="41" spans="1:5" s="13" customFormat="1" ht="12.75">
      <c r="A41" s="10">
        <v>4053</v>
      </c>
      <c r="B41" s="11" t="s">
        <v>34</v>
      </c>
      <c r="C41" s="12">
        <v>0</v>
      </c>
      <c r="D41" s="12">
        <v>0</v>
      </c>
      <c r="E41" s="12">
        <f t="shared" si="0"/>
        <v>0</v>
      </c>
    </row>
    <row r="42" spans="1:5" s="13" customFormat="1" ht="12.75">
      <c r="A42" s="10"/>
      <c r="B42" s="15" t="s">
        <v>35</v>
      </c>
      <c r="C42" s="12"/>
      <c r="D42" s="12"/>
      <c r="E42" s="12">
        <f t="shared" si="0"/>
        <v>0</v>
      </c>
    </row>
    <row r="43" spans="1:5" s="13" customFormat="1" ht="12.75">
      <c r="A43" s="10">
        <v>5011</v>
      </c>
      <c r="B43" s="11" t="s">
        <v>36</v>
      </c>
      <c r="C43" s="12">
        <v>0</v>
      </c>
      <c r="D43" s="12">
        <v>0</v>
      </c>
      <c r="E43" s="12">
        <f t="shared" si="0"/>
        <v>0</v>
      </c>
    </row>
    <row r="44" spans="1:5" s="13" customFormat="1" ht="12.75">
      <c r="A44" s="10">
        <v>5012</v>
      </c>
      <c r="B44" s="11" t="s">
        <v>27</v>
      </c>
      <c r="C44" s="12">
        <v>0</v>
      </c>
      <c r="D44" s="12">
        <v>0</v>
      </c>
      <c r="E44" s="12">
        <f t="shared" si="0"/>
        <v>0</v>
      </c>
    </row>
    <row r="45" spans="1:5" s="13" customFormat="1" ht="12.75">
      <c r="A45" s="10">
        <v>5021</v>
      </c>
      <c r="B45" s="11" t="s">
        <v>258</v>
      </c>
      <c r="C45" s="12">
        <v>0</v>
      </c>
      <c r="D45" s="12">
        <v>0</v>
      </c>
      <c r="E45" s="12">
        <f t="shared" si="0"/>
        <v>0</v>
      </c>
    </row>
    <row r="46" spans="1:5" s="13" customFormat="1" ht="12.75">
      <c r="A46" s="10">
        <v>5031</v>
      </c>
      <c r="B46" s="11" t="s">
        <v>37</v>
      </c>
      <c r="C46" s="12">
        <v>0</v>
      </c>
      <c r="D46" s="12">
        <v>0</v>
      </c>
      <c r="E46" s="12">
        <f t="shared" si="0"/>
        <v>0</v>
      </c>
    </row>
    <row r="47" spans="1:5" s="13" customFormat="1" ht="12.75">
      <c r="A47" s="10">
        <v>5041</v>
      </c>
      <c r="B47" s="11" t="s">
        <v>38</v>
      </c>
      <c r="C47" s="12">
        <v>0</v>
      </c>
      <c r="D47" s="12">
        <v>0</v>
      </c>
      <c r="E47" s="12">
        <f t="shared" si="0"/>
        <v>0</v>
      </c>
    </row>
    <row r="48" spans="1:5" s="13" customFormat="1" ht="12.75">
      <c r="A48" s="10">
        <v>6011</v>
      </c>
      <c r="B48" s="11" t="s">
        <v>259</v>
      </c>
      <c r="C48" s="12">
        <v>2208.52</v>
      </c>
      <c r="D48" s="12">
        <v>466.5</v>
      </c>
      <c r="E48" s="12">
        <f t="shared" si="0"/>
        <v>2675.02</v>
      </c>
    </row>
    <row r="49" spans="1:5" s="13" customFormat="1" ht="12.75">
      <c r="A49" s="10">
        <v>6021</v>
      </c>
      <c r="B49" s="11" t="s">
        <v>27</v>
      </c>
      <c r="C49" s="12">
        <v>0</v>
      </c>
      <c r="D49" s="12">
        <v>0</v>
      </c>
      <c r="E49" s="12">
        <f t="shared" si="0"/>
        <v>0</v>
      </c>
    </row>
    <row r="50" spans="1:5" s="13" customFormat="1" ht="12.75">
      <c r="A50" s="10">
        <v>6031</v>
      </c>
      <c r="B50" s="11" t="s">
        <v>39</v>
      </c>
      <c r="C50" s="12">
        <v>240.5</v>
      </c>
      <c r="D50" s="12">
        <v>0</v>
      </c>
      <c r="E50" s="12">
        <f t="shared" si="0"/>
        <v>240.5</v>
      </c>
    </row>
    <row r="51" spans="1:5" s="13" customFormat="1" ht="12.75">
      <c r="A51" s="10">
        <v>6041</v>
      </c>
      <c r="B51" s="11" t="s">
        <v>27</v>
      </c>
      <c r="C51" s="12">
        <v>0</v>
      </c>
      <c r="D51" s="12">
        <v>0</v>
      </c>
      <c r="E51" s="12">
        <f t="shared" si="0"/>
        <v>0</v>
      </c>
    </row>
    <row r="52" spans="1:5" s="13" customFormat="1" ht="12.75">
      <c r="A52" s="10">
        <v>6051</v>
      </c>
      <c r="B52" s="11" t="s">
        <v>40</v>
      </c>
      <c r="C52" s="12">
        <v>0</v>
      </c>
      <c r="D52" s="12">
        <v>0</v>
      </c>
      <c r="E52" s="12">
        <f t="shared" si="0"/>
        <v>0</v>
      </c>
    </row>
    <row r="53" spans="1:5" s="13" customFormat="1" ht="12.75">
      <c r="A53" s="10">
        <v>6061</v>
      </c>
      <c r="B53" s="11" t="s">
        <v>41</v>
      </c>
      <c r="C53" s="12">
        <v>0</v>
      </c>
      <c r="D53" s="12">
        <v>0</v>
      </c>
      <c r="E53" s="12">
        <f t="shared" si="0"/>
        <v>0</v>
      </c>
    </row>
    <row r="54" spans="1:5" s="13" customFormat="1" ht="12.75">
      <c r="A54" s="10">
        <v>6101</v>
      </c>
      <c r="B54" s="11" t="s">
        <v>42</v>
      </c>
      <c r="C54" s="12">
        <v>5126.5</v>
      </c>
      <c r="D54" s="12">
        <v>1706.79</v>
      </c>
      <c r="E54" s="12">
        <f t="shared" si="0"/>
        <v>6833.29</v>
      </c>
    </row>
    <row r="55" spans="1:5" s="13" customFormat="1" ht="12.75">
      <c r="A55" s="10">
        <v>6111</v>
      </c>
      <c r="B55" s="11" t="s">
        <v>43</v>
      </c>
      <c r="C55" s="12">
        <v>936.47</v>
      </c>
      <c r="D55" s="12">
        <v>174.13</v>
      </c>
      <c r="E55" s="12">
        <f t="shared" si="0"/>
        <v>1110.6</v>
      </c>
    </row>
    <row r="56" spans="1:5" s="13" customFormat="1" ht="12.75">
      <c r="A56" s="10">
        <v>6121</v>
      </c>
      <c r="B56" s="11" t="s">
        <v>44</v>
      </c>
      <c r="C56" s="12">
        <v>1140.78</v>
      </c>
      <c r="D56" s="12">
        <v>358.28</v>
      </c>
      <c r="E56" s="12">
        <f t="shared" si="0"/>
        <v>1499.06</v>
      </c>
    </row>
    <row r="57" spans="1:5" s="13" customFormat="1" ht="12.75">
      <c r="A57" s="10">
        <v>6131</v>
      </c>
      <c r="B57" s="11" t="s">
        <v>45</v>
      </c>
      <c r="C57" s="12">
        <v>80.16</v>
      </c>
      <c r="D57" s="12">
        <v>40.58</v>
      </c>
      <c r="E57" s="12">
        <f t="shared" si="0"/>
        <v>120.74</v>
      </c>
    </row>
    <row r="58" spans="1:5" s="13" customFormat="1" ht="12.75">
      <c r="A58" s="10">
        <v>6141</v>
      </c>
      <c r="B58" s="11" t="s">
        <v>46</v>
      </c>
      <c r="C58" s="12">
        <v>489.75</v>
      </c>
      <c r="D58" s="12">
        <v>97.95</v>
      </c>
      <c r="E58" s="12">
        <f t="shared" si="0"/>
        <v>587.7</v>
      </c>
    </row>
    <row r="59" spans="1:5" s="13" customFormat="1" ht="12.75">
      <c r="A59" s="10">
        <v>6151</v>
      </c>
      <c r="B59" s="11" t="s">
        <v>47</v>
      </c>
      <c r="C59" s="12">
        <v>261.59</v>
      </c>
      <c r="D59" s="12">
        <v>0</v>
      </c>
      <c r="E59" s="12">
        <f t="shared" si="0"/>
        <v>261.59</v>
      </c>
    </row>
    <row r="60" spans="1:5" s="13" customFormat="1" ht="12.75">
      <c r="A60" s="10">
        <v>6161</v>
      </c>
      <c r="B60" s="11" t="s">
        <v>48</v>
      </c>
      <c r="C60" s="12">
        <v>0</v>
      </c>
      <c r="D60" s="12">
        <v>0</v>
      </c>
      <c r="E60" s="12">
        <f t="shared" si="0"/>
        <v>0</v>
      </c>
    </row>
    <row r="61" spans="1:5" s="13" customFormat="1" ht="12.75">
      <c r="A61" s="10">
        <v>6171</v>
      </c>
      <c r="B61" s="11" t="s">
        <v>49</v>
      </c>
      <c r="C61" s="12">
        <v>115.5</v>
      </c>
      <c r="D61" s="12">
        <v>0</v>
      </c>
      <c r="E61" s="12">
        <f t="shared" si="0"/>
        <v>115.5</v>
      </c>
    </row>
    <row r="62" spans="1:5" s="13" customFormat="1" ht="12.75">
      <c r="A62" s="10">
        <v>6181</v>
      </c>
      <c r="B62" s="11" t="s">
        <v>50</v>
      </c>
      <c r="C62" s="12">
        <v>83.19</v>
      </c>
      <c r="D62" s="12">
        <v>0</v>
      </c>
      <c r="E62" s="12">
        <f t="shared" si="0"/>
        <v>83.19</v>
      </c>
    </row>
    <row r="63" spans="1:5" s="13" customFormat="1" ht="12.75">
      <c r="A63" s="10">
        <v>6201</v>
      </c>
      <c r="B63" s="11" t="s">
        <v>51</v>
      </c>
      <c r="C63" s="12">
        <v>2337.99</v>
      </c>
      <c r="D63" s="12">
        <v>701.59</v>
      </c>
      <c r="E63" s="12">
        <f aca="true" t="shared" si="1" ref="E63:E115">SUM(C63+D63)</f>
        <v>3039.58</v>
      </c>
    </row>
    <row r="64" spans="1:5" s="13" customFormat="1" ht="12.75">
      <c r="A64" s="10">
        <v>6211</v>
      </c>
      <c r="B64" s="11" t="s">
        <v>52</v>
      </c>
      <c r="C64" s="12">
        <v>0</v>
      </c>
      <c r="D64" s="12">
        <v>0</v>
      </c>
      <c r="E64" s="12">
        <f t="shared" si="1"/>
        <v>0</v>
      </c>
    </row>
    <row r="65" spans="1:5" s="13" customFormat="1" ht="12.75">
      <c r="A65" s="10">
        <v>6221</v>
      </c>
      <c r="B65" s="11" t="s">
        <v>264</v>
      </c>
      <c r="C65" s="12">
        <v>0</v>
      </c>
      <c r="D65" s="12">
        <v>0</v>
      </c>
      <c r="E65" s="12">
        <f t="shared" si="1"/>
        <v>0</v>
      </c>
    </row>
    <row r="66" spans="1:5" s="13" customFormat="1" ht="12.75">
      <c r="A66" s="10">
        <v>6231</v>
      </c>
      <c r="B66" s="11" t="s">
        <v>53</v>
      </c>
      <c r="C66" s="12">
        <v>0</v>
      </c>
      <c r="D66" s="12">
        <v>0</v>
      </c>
      <c r="E66" s="12">
        <f t="shared" si="1"/>
        <v>0</v>
      </c>
    </row>
    <row r="67" spans="1:5" s="13" customFormat="1" ht="12.75">
      <c r="A67" s="10">
        <v>6251</v>
      </c>
      <c r="B67" s="11" t="s">
        <v>54</v>
      </c>
      <c r="C67" s="12">
        <v>0</v>
      </c>
      <c r="D67" s="12">
        <v>0</v>
      </c>
      <c r="E67" s="12">
        <f t="shared" si="1"/>
        <v>0</v>
      </c>
    </row>
    <row r="68" spans="1:5" s="13" customFormat="1" ht="12.75">
      <c r="A68" s="10">
        <v>6261</v>
      </c>
      <c r="B68" s="11" t="s">
        <v>55</v>
      </c>
      <c r="C68" s="12">
        <v>0</v>
      </c>
      <c r="D68" s="12">
        <v>0</v>
      </c>
      <c r="E68" s="12">
        <f t="shared" si="1"/>
        <v>0</v>
      </c>
    </row>
    <row r="69" spans="1:5" s="13" customFormat="1" ht="12.75">
      <c r="A69" s="10">
        <v>6271</v>
      </c>
      <c r="B69" s="11" t="s">
        <v>56</v>
      </c>
      <c r="C69" s="12">
        <v>0</v>
      </c>
      <c r="D69" s="12">
        <v>0</v>
      </c>
      <c r="E69" s="12">
        <f t="shared" si="1"/>
        <v>0</v>
      </c>
    </row>
    <row r="70" spans="1:5" s="13" customFormat="1" ht="12.75">
      <c r="A70" s="10">
        <v>6301</v>
      </c>
      <c r="B70" s="11" t="s">
        <v>260</v>
      </c>
      <c r="C70" s="12">
        <v>43</v>
      </c>
      <c r="D70" s="12">
        <v>100</v>
      </c>
      <c r="E70" s="12">
        <f t="shared" si="1"/>
        <v>143</v>
      </c>
    </row>
    <row r="71" spans="1:5" s="13" customFormat="1" ht="12.75">
      <c r="A71" s="10">
        <v>6311</v>
      </c>
      <c r="B71" s="11" t="s">
        <v>57</v>
      </c>
      <c r="C71" s="12">
        <v>0</v>
      </c>
      <c r="D71" s="12">
        <v>0</v>
      </c>
      <c r="E71" s="12">
        <f t="shared" si="1"/>
        <v>0</v>
      </c>
    </row>
    <row r="72" spans="1:5" s="13" customFormat="1" ht="12.75">
      <c r="A72" s="10">
        <v>6321</v>
      </c>
      <c r="B72" s="11" t="s">
        <v>58</v>
      </c>
      <c r="C72" s="12">
        <v>0</v>
      </c>
      <c r="D72" s="12">
        <v>0</v>
      </c>
      <c r="E72" s="12">
        <f t="shared" si="1"/>
        <v>0</v>
      </c>
    </row>
    <row r="73" spans="1:5" s="13" customFormat="1" ht="12.75">
      <c r="A73" s="10">
        <v>6402</v>
      </c>
      <c r="B73" s="11" t="s">
        <v>59</v>
      </c>
      <c r="C73" s="12">
        <v>1958</v>
      </c>
      <c r="D73" s="12">
        <v>391.6</v>
      </c>
      <c r="E73" s="12">
        <f t="shared" si="1"/>
        <v>2349.6</v>
      </c>
    </row>
    <row r="74" spans="1:5" s="13" customFormat="1" ht="12.75">
      <c r="A74" s="10">
        <v>6412</v>
      </c>
      <c r="B74" s="11" t="s">
        <v>27</v>
      </c>
      <c r="C74" s="12">
        <v>0</v>
      </c>
      <c r="D74" s="12">
        <v>0</v>
      </c>
      <c r="E74" s="12">
        <f t="shared" si="1"/>
        <v>0</v>
      </c>
    </row>
    <row r="75" spans="1:5" s="13" customFormat="1" ht="12.75">
      <c r="A75" s="10">
        <v>6422</v>
      </c>
      <c r="B75" s="11" t="s">
        <v>60</v>
      </c>
      <c r="C75" s="12">
        <v>0</v>
      </c>
      <c r="D75" s="12">
        <v>0</v>
      </c>
      <c r="E75" s="12">
        <f t="shared" si="1"/>
        <v>0</v>
      </c>
    </row>
    <row r="76" spans="1:5" s="13" customFormat="1" ht="12.75">
      <c r="A76" s="10">
        <v>6432</v>
      </c>
      <c r="B76" s="11" t="s">
        <v>27</v>
      </c>
      <c r="C76" s="12">
        <v>0</v>
      </c>
      <c r="D76" s="12">
        <v>0</v>
      </c>
      <c r="E76" s="12">
        <f t="shared" si="1"/>
        <v>0</v>
      </c>
    </row>
    <row r="77" spans="1:5" s="13" customFormat="1" ht="12.75">
      <c r="A77" s="10">
        <v>6462</v>
      </c>
      <c r="B77" s="11" t="s">
        <v>265</v>
      </c>
      <c r="C77" s="12">
        <v>1650</v>
      </c>
      <c r="D77" s="12">
        <v>0</v>
      </c>
      <c r="E77" s="12">
        <f t="shared" si="1"/>
        <v>1650</v>
      </c>
    </row>
    <row r="78" spans="1:5" s="13" customFormat="1" ht="12.75">
      <c r="A78" s="10">
        <v>6501</v>
      </c>
      <c r="B78" s="11" t="s">
        <v>61</v>
      </c>
      <c r="C78" s="12">
        <v>8874.34</v>
      </c>
      <c r="D78" s="12">
        <v>2545</v>
      </c>
      <c r="E78" s="12">
        <f t="shared" si="1"/>
        <v>11419.34</v>
      </c>
    </row>
    <row r="79" spans="1:5" s="13" customFormat="1" ht="12.75">
      <c r="A79" s="10">
        <v>6511</v>
      </c>
      <c r="B79" s="11" t="s">
        <v>266</v>
      </c>
      <c r="C79" s="12">
        <v>1581.96</v>
      </c>
      <c r="D79" s="12">
        <v>0</v>
      </c>
      <c r="E79" s="12">
        <f t="shared" si="1"/>
        <v>1581.96</v>
      </c>
    </row>
    <row r="80" spans="1:5" s="13" customFormat="1" ht="12.75">
      <c r="A80" s="10">
        <v>6521</v>
      </c>
      <c r="B80" s="11" t="s">
        <v>267</v>
      </c>
      <c r="C80" s="12">
        <v>2340.45</v>
      </c>
      <c r="D80" s="12">
        <v>0</v>
      </c>
      <c r="E80" s="12">
        <f t="shared" si="1"/>
        <v>2340.45</v>
      </c>
    </row>
    <row r="81" spans="1:5" s="13" customFormat="1" ht="12.75">
      <c r="A81" s="10">
        <v>6531</v>
      </c>
      <c r="B81" s="11" t="s">
        <v>268</v>
      </c>
      <c r="C81" s="12">
        <v>0</v>
      </c>
      <c r="D81" s="12">
        <v>0</v>
      </c>
      <c r="E81" s="12">
        <f t="shared" si="1"/>
        <v>0</v>
      </c>
    </row>
    <row r="82" spans="1:5" s="13" customFormat="1" ht="12.75">
      <c r="A82" s="10">
        <v>6541</v>
      </c>
      <c r="B82" s="11" t="s">
        <v>269</v>
      </c>
      <c r="C82" s="12">
        <v>0</v>
      </c>
      <c r="D82" s="12">
        <v>0</v>
      </c>
      <c r="E82" s="12">
        <f t="shared" si="1"/>
        <v>0</v>
      </c>
    </row>
    <row r="83" spans="1:5" s="13" customFormat="1" ht="12.75">
      <c r="A83" s="10">
        <v>6551</v>
      </c>
      <c r="B83" s="11" t="s">
        <v>270</v>
      </c>
      <c r="C83" s="12">
        <v>8053.55</v>
      </c>
      <c r="D83" s="12">
        <v>0</v>
      </c>
      <c r="E83" s="12">
        <f t="shared" si="1"/>
        <v>8053.55</v>
      </c>
    </row>
    <row r="84" spans="1:5" s="13" customFormat="1" ht="12.75">
      <c r="A84" s="10">
        <v>6561</v>
      </c>
      <c r="B84" s="11" t="s">
        <v>271</v>
      </c>
      <c r="C84" s="12">
        <v>0</v>
      </c>
      <c r="D84" s="12">
        <v>0</v>
      </c>
      <c r="E84" s="12">
        <f t="shared" si="1"/>
        <v>0</v>
      </c>
    </row>
    <row r="85" spans="1:5" s="13" customFormat="1" ht="12.75">
      <c r="A85" s="10">
        <v>6571</v>
      </c>
      <c r="B85" s="11" t="s">
        <v>272</v>
      </c>
      <c r="C85" s="12">
        <v>0</v>
      </c>
      <c r="D85" s="12">
        <v>0</v>
      </c>
      <c r="E85" s="12">
        <f t="shared" si="1"/>
        <v>0</v>
      </c>
    </row>
    <row r="86" spans="1:5" s="13" customFormat="1" ht="12.75">
      <c r="A86" s="10">
        <v>6581</v>
      </c>
      <c r="B86" s="11" t="s">
        <v>62</v>
      </c>
      <c r="C86" s="12">
        <v>75.65</v>
      </c>
      <c r="D86" s="12">
        <v>13.78</v>
      </c>
      <c r="E86" s="12">
        <f t="shared" si="1"/>
        <v>89.43</v>
      </c>
    </row>
    <row r="87" spans="1:5" s="13" customFormat="1" ht="12.75">
      <c r="A87" s="10">
        <v>6591</v>
      </c>
      <c r="B87" s="11" t="s">
        <v>63</v>
      </c>
      <c r="C87" s="12">
        <v>0</v>
      </c>
      <c r="D87" s="12">
        <v>0</v>
      </c>
      <c r="E87" s="12">
        <f t="shared" si="1"/>
        <v>0</v>
      </c>
    </row>
    <row r="88" spans="1:5" s="13" customFormat="1" ht="12.75">
      <c r="A88" s="10">
        <v>6611</v>
      </c>
      <c r="B88" s="11" t="s">
        <v>64</v>
      </c>
      <c r="C88" s="12">
        <v>3395.26</v>
      </c>
      <c r="D88" s="12">
        <v>1506.52</v>
      </c>
      <c r="E88" s="12">
        <f t="shared" si="1"/>
        <v>4901.780000000001</v>
      </c>
    </row>
    <row r="89" spans="1:5" s="13" customFormat="1" ht="12.75">
      <c r="A89" s="10">
        <v>6621</v>
      </c>
      <c r="B89" s="11" t="s">
        <v>65</v>
      </c>
      <c r="C89" s="12">
        <v>1168.76</v>
      </c>
      <c r="D89" s="12">
        <v>177.38</v>
      </c>
      <c r="E89" s="12">
        <f t="shared" si="1"/>
        <v>1346.1399999999999</v>
      </c>
    </row>
    <row r="90" spans="1:5" s="13" customFormat="1" ht="12.75">
      <c r="A90" s="10">
        <v>6631</v>
      </c>
      <c r="B90" s="11" t="s">
        <v>273</v>
      </c>
      <c r="C90" s="12">
        <v>0</v>
      </c>
      <c r="D90" s="12">
        <v>0</v>
      </c>
      <c r="E90" s="12">
        <f t="shared" si="1"/>
        <v>0</v>
      </c>
    </row>
    <row r="91" spans="1:5" s="13" customFormat="1" ht="12.75">
      <c r="A91" s="10">
        <v>6641</v>
      </c>
      <c r="B91" s="11" t="s">
        <v>66</v>
      </c>
      <c r="C91" s="12">
        <v>743.62</v>
      </c>
      <c r="D91" s="12">
        <v>134.24</v>
      </c>
      <c r="E91" s="12">
        <f t="shared" si="1"/>
        <v>877.86</v>
      </c>
    </row>
    <row r="92" spans="1:5" s="13" customFormat="1" ht="12.75">
      <c r="A92" s="10">
        <v>6651</v>
      </c>
      <c r="B92" s="11" t="s">
        <v>67</v>
      </c>
      <c r="C92" s="12">
        <v>16.72</v>
      </c>
      <c r="D92" s="12">
        <v>0</v>
      </c>
      <c r="E92" s="12">
        <f t="shared" si="1"/>
        <v>16.72</v>
      </c>
    </row>
    <row r="93" spans="1:5" s="13" customFormat="1" ht="12.75">
      <c r="A93" s="10">
        <v>6661</v>
      </c>
      <c r="B93" s="11" t="s">
        <v>68</v>
      </c>
      <c r="C93" s="12">
        <v>0</v>
      </c>
      <c r="D93" s="12">
        <v>0</v>
      </c>
      <c r="E93" s="12">
        <f t="shared" si="1"/>
        <v>0</v>
      </c>
    </row>
    <row r="94" spans="1:5" s="13" customFormat="1" ht="12.75">
      <c r="A94" s="10">
        <v>6681</v>
      </c>
      <c r="B94" s="11" t="s">
        <v>274</v>
      </c>
      <c r="C94" s="12">
        <v>0</v>
      </c>
      <c r="D94" s="12">
        <v>0</v>
      </c>
      <c r="E94" s="12">
        <f t="shared" si="1"/>
        <v>0</v>
      </c>
    </row>
    <row r="95" spans="1:5" s="13" customFormat="1" ht="12.75">
      <c r="A95" s="10">
        <v>6701</v>
      </c>
      <c r="B95" s="11" t="s">
        <v>275</v>
      </c>
      <c r="C95" s="12">
        <v>342.05</v>
      </c>
      <c r="D95" s="12">
        <v>29.46</v>
      </c>
      <c r="E95" s="12">
        <f t="shared" si="1"/>
        <v>371.51</v>
      </c>
    </row>
    <row r="96" spans="1:5" s="13" customFormat="1" ht="12.75">
      <c r="A96" s="10">
        <v>6711</v>
      </c>
      <c r="B96" s="11" t="s">
        <v>69</v>
      </c>
      <c r="C96" s="12">
        <v>0</v>
      </c>
      <c r="D96" s="12">
        <v>0</v>
      </c>
      <c r="E96" s="12">
        <f t="shared" si="1"/>
        <v>0</v>
      </c>
    </row>
    <row r="97" spans="1:5" s="13" customFormat="1" ht="12.75">
      <c r="A97" s="10">
        <v>6721</v>
      </c>
      <c r="B97" s="11" t="s">
        <v>70</v>
      </c>
      <c r="C97" s="12">
        <v>113.1</v>
      </c>
      <c r="D97" s="12">
        <v>58</v>
      </c>
      <c r="E97" s="12">
        <f t="shared" si="1"/>
        <v>171.1</v>
      </c>
    </row>
    <row r="98" spans="1:5" s="13" customFormat="1" ht="12.75">
      <c r="A98" s="10">
        <v>6741</v>
      </c>
      <c r="B98" s="11" t="s">
        <v>71</v>
      </c>
      <c r="C98" s="12">
        <v>183.16</v>
      </c>
      <c r="D98" s="12">
        <v>0</v>
      </c>
      <c r="E98" s="12">
        <f t="shared" si="1"/>
        <v>183.16</v>
      </c>
    </row>
    <row r="99" spans="1:5" s="13" customFormat="1" ht="12.75">
      <c r="A99" s="10">
        <v>6751</v>
      </c>
      <c r="B99" s="11" t="s">
        <v>72</v>
      </c>
      <c r="C99" s="12">
        <v>0</v>
      </c>
      <c r="D99" s="12">
        <v>0</v>
      </c>
      <c r="E99" s="12">
        <f t="shared" si="1"/>
        <v>0</v>
      </c>
    </row>
    <row r="100" spans="1:5" s="13" customFormat="1" ht="12.75">
      <c r="A100" s="10">
        <v>6761</v>
      </c>
      <c r="B100" s="11" t="s">
        <v>261</v>
      </c>
      <c r="C100" s="12">
        <v>129.01</v>
      </c>
      <c r="D100" s="12">
        <v>171.5</v>
      </c>
      <c r="E100" s="12">
        <f t="shared" si="1"/>
        <v>300.51</v>
      </c>
    </row>
    <row r="101" spans="1:5" s="13" customFormat="1" ht="12.75">
      <c r="A101" s="10">
        <v>6771</v>
      </c>
      <c r="B101" s="11" t="s">
        <v>262</v>
      </c>
      <c r="C101" s="12">
        <v>664.69</v>
      </c>
      <c r="D101" s="12">
        <v>129.97</v>
      </c>
      <c r="E101" s="12">
        <f t="shared" si="1"/>
        <v>794.6600000000001</v>
      </c>
    </row>
    <row r="102" spans="1:5" s="13" customFormat="1" ht="12.75">
      <c r="A102" s="10">
        <v>6781</v>
      </c>
      <c r="B102" s="11" t="s">
        <v>263</v>
      </c>
      <c r="C102" s="12">
        <v>144.05</v>
      </c>
      <c r="D102" s="12">
        <v>0</v>
      </c>
      <c r="E102" s="12">
        <f t="shared" si="1"/>
        <v>144.05</v>
      </c>
    </row>
    <row r="103" spans="1:5" s="13" customFormat="1" ht="12.75">
      <c r="A103" s="10">
        <v>6801</v>
      </c>
      <c r="B103" s="11" t="s">
        <v>73</v>
      </c>
      <c r="C103" s="12">
        <v>131.56</v>
      </c>
      <c r="D103" s="12">
        <v>0</v>
      </c>
      <c r="E103" s="12">
        <f t="shared" si="1"/>
        <v>131.56</v>
      </c>
    </row>
    <row r="104" spans="1:5" s="13" customFormat="1" ht="12.75">
      <c r="A104" s="10">
        <v>6811</v>
      </c>
      <c r="B104" s="11" t="s">
        <v>74</v>
      </c>
      <c r="C104" s="12">
        <v>699.07</v>
      </c>
      <c r="D104" s="12">
        <v>79.82</v>
      </c>
      <c r="E104" s="12">
        <f t="shared" si="1"/>
        <v>778.8900000000001</v>
      </c>
    </row>
    <row r="105" spans="1:5" s="13" customFormat="1" ht="12.75">
      <c r="A105" s="10">
        <v>6821</v>
      </c>
      <c r="B105" s="11" t="s">
        <v>75</v>
      </c>
      <c r="C105" s="12">
        <v>124.04</v>
      </c>
      <c r="D105" s="12">
        <v>94.32</v>
      </c>
      <c r="E105" s="12">
        <f t="shared" si="1"/>
        <v>218.36</v>
      </c>
    </row>
    <row r="106" spans="1:5" s="13" customFormat="1" ht="12.75">
      <c r="A106" s="10">
        <v>6831</v>
      </c>
      <c r="B106" s="11" t="s">
        <v>76</v>
      </c>
      <c r="C106" s="12">
        <v>97.89</v>
      </c>
      <c r="D106" s="12">
        <v>250</v>
      </c>
      <c r="E106" s="12">
        <f t="shared" si="1"/>
        <v>347.89</v>
      </c>
    </row>
    <row r="107" spans="1:5" s="13" customFormat="1" ht="12.75">
      <c r="A107" s="10">
        <v>6841</v>
      </c>
      <c r="B107" s="11" t="s">
        <v>77</v>
      </c>
      <c r="C107" s="12">
        <v>438</v>
      </c>
      <c r="D107" s="12">
        <v>200</v>
      </c>
      <c r="E107" s="12">
        <f t="shared" si="1"/>
        <v>638</v>
      </c>
    </row>
    <row r="108" spans="1:5" s="13" customFormat="1" ht="12.75">
      <c r="A108" s="10">
        <v>6861</v>
      </c>
      <c r="B108" s="11" t="s">
        <v>78</v>
      </c>
      <c r="C108" s="12">
        <v>399.95</v>
      </c>
      <c r="D108" s="12">
        <v>0</v>
      </c>
      <c r="E108" s="12">
        <f t="shared" si="1"/>
        <v>399.95</v>
      </c>
    </row>
    <row r="109" spans="1:5" s="13" customFormat="1" ht="12.75">
      <c r="A109" s="10">
        <v>6871</v>
      </c>
      <c r="B109" s="11" t="s">
        <v>79</v>
      </c>
      <c r="C109" s="12">
        <v>0</v>
      </c>
      <c r="D109" s="12">
        <v>0</v>
      </c>
      <c r="E109" s="12">
        <f t="shared" si="1"/>
        <v>0</v>
      </c>
    </row>
    <row r="110" spans="1:5" s="13" customFormat="1" ht="12.75">
      <c r="A110" s="10">
        <v>6903</v>
      </c>
      <c r="B110" s="11" t="s">
        <v>80</v>
      </c>
      <c r="C110" s="12">
        <v>224.51</v>
      </c>
      <c r="D110" s="12">
        <v>0</v>
      </c>
      <c r="E110" s="12">
        <f t="shared" si="1"/>
        <v>224.51</v>
      </c>
    </row>
    <row r="111" spans="1:5" s="13" customFormat="1" ht="12.75">
      <c r="A111" s="10">
        <v>6913</v>
      </c>
      <c r="B111" s="11" t="s">
        <v>21</v>
      </c>
      <c r="C111" s="12">
        <v>0</v>
      </c>
      <c r="D111" s="12">
        <v>0</v>
      </c>
      <c r="E111" s="12">
        <f>SUM(C111+D111)</f>
        <v>0</v>
      </c>
    </row>
    <row r="112" spans="1:5" s="13" customFormat="1" ht="12.75">
      <c r="A112" s="10">
        <v>6933</v>
      </c>
      <c r="B112" s="11" t="s">
        <v>81</v>
      </c>
      <c r="C112" s="12">
        <v>0</v>
      </c>
      <c r="D112" s="12">
        <v>0</v>
      </c>
      <c r="E112" s="12">
        <f t="shared" si="1"/>
        <v>0</v>
      </c>
    </row>
    <row r="113" spans="1:5" s="13" customFormat="1" ht="12.75">
      <c r="A113" s="10">
        <v>6943</v>
      </c>
      <c r="B113" s="11" t="s">
        <v>82</v>
      </c>
      <c r="C113" s="12">
        <v>0</v>
      </c>
      <c r="D113" s="12">
        <v>300</v>
      </c>
      <c r="E113" s="12">
        <f t="shared" si="1"/>
        <v>300</v>
      </c>
    </row>
    <row r="114" spans="1:5" s="13" customFormat="1" ht="12.75">
      <c r="A114" s="10">
        <v>6953</v>
      </c>
      <c r="B114" s="11" t="s">
        <v>83</v>
      </c>
      <c r="C114" s="12">
        <v>0</v>
      </c>
      <c r="D114" s="12">
        <v>0</v>
      </c>
      <c r="E114" s="12">
        <f t="shared" si="1"/>
        <v>0</v>
      </c>
    </row>
    <row r="115" spans="1:5" s="13" customFormat="1" ht="12.75">
      <c r="A115" s="10">
        <v>6992</v>
      </c>
      <c r="B115" s="11" t="s">
        <v>84</v>
      </c>
      <c r="C115" s="12">
        <v>16607.5</v>
      </c>
      <c r="D115" s="12">
        <v>3321.5</v>
      </c>
      <c r="E115" s="12">
        <f t="shared" si="1"/>
        <v>19929</v>
      </c>
    </row>
    <row r="116" spans="1:5" ht="12.75">
      <c r="A116" s="16"/>
      <c r="B116" s="7" t="s">
        <v>85</v>
      </c>
      <c r="C116" s="7" t="s">
        <v>86</v>
      </c>
      <c r="D116" s="7" t="s">
        <v>86</v>
      </c>
      <c r="E116" s="7" t="s">
        <v>86</v>
      </c>
    </row>
    <row r="117" spans="1:5" ht="12.75">
      <c r="A117" s="16"/>
      <c r="B117" s="7" t="s">
        <v>85</v>
      </c>
      <c r="C117" s="7" t="s">
        <v>86</v>
      </c>
      <c r="D117" s="7" t="s">
        <v>86</v>
      </c>
      <c r="E117" s="7" t="s">
        <v>86</v>
      </c>
    </row>
    <row r="118" spans="1:5" ht="12.75">
      <c r="A118" s="16"/>
      <c r="B118" s="17" t="s">
        <v>87</v>
      </c>
      <c r="C118" s="18">
        <f>SUM(C5:C116)</f>
        <v>364.7999999999756</v>
      </c>
      <c r="D118" s="18">
        <f>SUM(D5:D116)</f>
        <v>1243.1400000000017</v>
      </c>
      <c r="E118" s="18">
        <f>SUM(E5:E116)</f>
        <v>1607.9399999999732</v>
      </c>
    </row>
    <row r="119" spans="1:5" ht="12.75">
      <c r="A119" s="16"/>
      <c r="B119" s="17" t="s">
        <v>87</v>
      </c>
      <c r="C119" s="18">
        <f>SUM(C5:C117)</f>
        <v>364.7999999999756</v>
      </c>
      <c r="D119" s="18">
        <f>SUM(D5:D117)</f>
        <v>1243.1400000000017</v>
      </c>
      <c r="E119" s="18">
        <f>SUM(E5:E117)</f>
        <v>1607.9399999999732</v>
      </c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</sheetData>
  <printOptions gridLines="1" headings="1"/>
  <pageMargins left="0.25" right="0.25" top="1" bottom="1" header="0.5" footer="0.5"/>
  <pageSetup horizontalDpi="600" verticalDpi="600" orientation="portrait" scale="75" r:id="rId1"/>
  <headerFooter alignWithMargins="0">
    <oddHeader>&amp;CBUDGET INPUT LEDGER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307"/>
  <sheetViews>
    <sheetView tabSelected="1" zoomScale="75" zoomScaleNormal="75" workbookViewId="0" topLeftCell="A1">
      <pane ySplit="8" topLeftCell="BM9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42.8515625" style="8" customWidth="1"/>
    <col min="2" max="2" width="40.57421875" style="8" customWidth="1"/>
    <col min="3" max="3" width="15.00390625" style="8" customWidth="1"/>
    <col min="4" max="4" width="14.8515625" style="22" customWidth="1"/>
    <col min="5" max="16384" width="9.140625" style="8" customWidth="1"/>
  </cols>
  <sheetData>
    <row r="2" spans="1:4" s="20" customFormat="1" ht="12.75">
      <c r="A2" s="19" t="s">
        <v>88</v>
      </c>
      <c r="D2" s="21"/>
    </row>
    <row r="3" ht="12.75">
      <c r="A3" s="51" t="s">
        <v>320</v>
      </c>
    </row>
    <row r="4" spans="1:2" ht="12.75">
      <c r="A4" s="7" t="s">
        <v>89</v>
      </c>
      <c r="B4" s="23" t="s">
        <v>90</v>
      </c>
    </row>
    <row r="7" spans="2:4" ht="12.75">
      <c r="B7" s="24" t="s">
        <v>91</v>
      </c>
      <c r="C7" s="8" t="s">
        <v>92</v>
      </c>
      <c r="D7" s="25" t="s">
        <v>93</v>
      </c>
    </row>
    <row r="8" spans="2:4" ht="12.75">
      <c r="B8" s="24" t="s">
        <v>94</v>
      </c>
      <c r="D8" s="25" t="s">
        <v>95</v>
      </c>
    </row>
    <row r="9" spans="2:4" ht="12.75">
      <c r="B9" s="24" t="s">
        <v>96</v>
      </c>
      <c r="D9" s="25" t="s">
        <v>97</v>
      </c>
    </row>
    <row r="11" ht="12.75">
      <c r="D11" s="26"/>
    </row>
    <row r="12" spans="1:4" ht="12.75">
      <c r="A12" s="23" t="s">
        <v>257</v>
      </c>
      <c r="B12" s="27">
        <f>'Input Ledger'!$D$35</f>
        <v>-9504.4</v>
      </c>
      <c r="C12" s="28">
        <f>'Input Ledger'!$E$35</f>
        <v>-55483.630000000005</v>
      </c>
      <c r="D12" s="29">
        <f>BA478</f>
        <v>0</v>
      </c>
    </row>
    <row r="13" spans="1:4" ht="12.75">
      <c r="A13" s="23" t="s">
        <v>21</v>
      </c>
      <c r="B13" s="27">
        <f>'Input Ledger'!$D$36</f>
        <v>-247.5</v>
      </c>
      <c r="C13" s="28">
        <f>'Input Ledger'!$E$36</f>
        <v>-1913.5</v>
      </c>
      <c r="D13" s="29">
        <f>BA479</f>
        <v>0</v>
      </c>
    </row>
    <row r="14" spans="1:4" ht="12.75">
      <c r="A14" s="23" t="s">
        <v>19</v>
      </c>
      <c r="B14" s="27">
        <f>'Input Ledger'!$D$37</f>
        <v>-775</v>
      </c>
      <c r="C14" s="28">
        <f>'Input Ledger'!$E$37</f>
        <v>-4736.51</v>
      </c>
      <c r="D14" s="29">
        <f>BA480</f>
        <v>0</v>
      </c>
    </row>
    <row r="16" spans="2:4" ht="12.75">
      <c r="B16" s="27"/>
      <c r="C16" s="30"/>
      <c r="D16" s="31" t="s">
        <v>98</v>
      </c>
    </row>
    <row r="17" spans="1:4" ht="12.75">
      <c r="A17" s="1" t="s">
        <v>99</v>
      </c>
      <c r="B17" s="27">
        <f>SUM(B12:B14)</f>
        <v>-10526.9</v>
      </c>
      <c r="C17" s="32">
        <f>SUM(C12:C14)</f>
        <v>-62133.64000000001</v>
      </c>
      <c r="D17" s="26">
        <f>SUM(D12:D14)</f>
        <v>0</v>
      </c>
    </row>
    <row r="19" spans="1:3" ht="12.75">
      <c r="A19" s="1" t="s">
        <v>100</v>
      </c>
      <c r="B19" s="27">
        <f>'Input Ledger'!$D$40</f>
        <v>-1500</v>
      </c>
      <c r="C19" s="18">
        <f>'Input Ledger'!$E$40</f>
        <v>-12500</v>
      </c>
    </row>
    <row r="21" spans="2:4" ht="12.75">
      <c r="B21" s="27"/>
      <c r="C21" s="30"/>
      <c r="D21" s="29"/>
    </row>
    <row r="22" spans="1:4" ht="12.75">
      <c r="A22" s="2" t="s">
        <v>101</v>
      </c>
      <c r="B22" s="27"/>
      <c r="C22" s="30"/>
      <c r="D22" s="29"/>
    </row>
    <row r="23" spans="1:4" ht="12.75">
      <c r="A23" s="23" t="s">
        <v>102</v>
      </c>
      <c r="B23" s="33">
        <f>'Input Ledger'!$D$43</f>
        <v>0</v>
      </c>
      <c r="C23" s="33">
        <f>'Input Ledger'!$E$43</f>
        <v>0</v>
      </c>
      <c r="D23" s="29">
        <f>BA484</f>
        <v>0</v>
      </c>
    </row>
    <row r="24" spans="1:4" ht="12.75">
      <c r="A24" s="3" t="s">
        <v>103</v>
      </c>
      <c r="B24" s="33">
        <f>'Input Ledger'!$D$45</f>
        <v>0</v>
      </c>
      <c r="C24" s="33">
        <f>'Input Ledger'!$E$45</f>
        <v>0</v>
      </c>
      <c r="D24" s="29">
        <f>BA485</f>
        <v>0</v>
      </c>
    </row>
    <row r="25" spans="1:4" ht="12.75">
      <c r="A25" s="23" t="s">
        <v>104</v>
      </c>
      <c r="B25" s="33">
        <f>'Input Ledger'!$D$46</f>
        <v>0</v>
      </c>
      <c r="C25" s="33">
        <f>'Input Ledger'!$E$46</f>
        <v>0</v>
      </c>
      <c r="D25" s="29">
        <f>BA486</f>
        <v>0</v>
      </c>
    </row>
    <row r="26" spans="1:4" ht="12.75">
      <c r="A26" s="23" t="s">
        <v>105</v>
      </c>
      <c r="B26" s="33">
        <f>'Input Ledger'!$D$47</f>
        <v>0</v>
      </c>
      <c r="C26" s="33">
        <f>'Input Ledger'!$E$47</f>
        <v>0</v>
      </c>
      <c r="D26" s="29">
        <f>BA487</f>
        <v>0</v>
      </c>
    </row>
    <row r="28" spans="3:4" ht="12.75">
      <c r="C28" s="30"/>
      <c r="D28" s="29"/>
    </row>
    <row r="29" spans="1:4" ht="12.75">
      <c r="A29" s="1" t="s">
        <v>106</v>
      </c>
      <c r="B29" s="33">
        <f>SUM(B23:B28)</f>
        <v>0</v>
      </c>
      <c r="C29" s="28">
        <f>SUM(C23:C28)</f>
        <v>0</v>
      </c>
      <c r="D29" s="29">
        <f>SUM(D23:D26)</f>
        <v>0</v>
      </c>
    </row>
    <row r="31" spans="2:4" ht="12.75">
      <c r="B31" s="27"/>
      <c r="C31" s="30"/>
      <c r="D31" s="26"/>
    </row>
    <row r="32" spans="1:4" ht="12.75">
      <c r="A32" s="2" t="s">
        <v>287</v>
      </c>
      <c r="B32" s="27"/>
      <c r="C32" s="30"/>
      <c r="D32" s="26"/>
    </row>
    <row r="33" spans="1:4" ht="12.75">
      <c r="A33" s="23" t="s">
        <v>107</v>
      </c>
      <c r="B33" s="27">
        <f>SUM('Input Ledger'!$D$48+'Input Ledger'!$D$50+'Input Ledger'!$D$52+'Input Ledger'!$D$53)</f>
        <v>466.5</v>
      </c>
      <c r="C33" s="27">
        <f>SUM('Input Ledger'!$E$48+'Input Ledger'!$E$50+'Input Ledger'!$E$52+'Input Ledger'!$E$53)</f>
        <v>2915.52</v>
      </c>
      <c r="D33" s="29">
        <f>BA489</f>
        <v>0</v>
      </c>
    </row>
    <row r="34" spans="1:4" ht="12.75">
      <c r="A34" s="23" t="s">
        <v>108</v>
      </c>
      <c r="B34" s="27">
        <f>SUM('Input Ledger'!$D$54+'Input Ledger'!$D$55+'Input Ledger'!$D$56+'Input Ledger'!$D$57+'Input Ledger'!$D$58+'Input Ledger'!$D$59+'Input Ledger'!$D$60+'Input Ledger'!$D$61+'Input Ledger'!$D$62)</f>
        <v>2377.7299999999996</v>
      </c>
      <c r="C34" s="27">
        <f>SUM('Input Ledger'!$E$54+'Input Ledger'!$E$55+'Input Ledger'!$E$56+'Input Ledger'!$E$57+'Input Ledger'!$E$58+'Input Ledger'!$E$59+'Input Ledger'!$E$60+'Input Ledger'!$E$61+'Input Ledger'!$E$62)</f>
        <v>10611.67</v>
      </c>
      <c r="D34" s="29">
        <f>BA490</f>
        <v>0</v>
      </c>
    </row>
    <row r="35" spans="1:4" ht="12.75">
      <c r="A35" s="23" t="s">
        <v>276</v>
      </c>
      <c r="B35" s="27">
        <f>SUM('Input Ledger'!$D$63+'Input Ledger'!$D$64+'Input Ledger'!$D$66+'Input Ledger'!$D$68+'Input Ledger'!$D$98)</f>
        <v>701.59</v>
      </c>
      <c r="C35" s="27">
        <f>SUM('Input Ledger'!$E$63+'Input Ledger'!$E$64+'Input Ledger'!$E$66+'Input Ledger'!$E$68+'Input Ledger'!$E$98)</f>
        <v>3222.74</v>
      </c>
      <c r="D35" s="29">
        <f>BA491</f>
        <v>0</v>
      </c>
    </row>
    <row r="36" spans="1:4" ht="12.75">
      <c r="A36" s="23" t="s">
        <v>277</v>
      </c>
      <c r="B36" s="34">
        <f>'Input Ledger'!$D$67</f>
        <v>0</v>
      </c>
      <c r="C36" s="34">
        <f>'Input Ledger'!$E$67</f>
        <v>0</v>
      </c>
      <c r="D36" s="29">
        <f>BA493</f>
        <v>0</v>
      </c>
    </row>
    <row r="37" spans="1:4" ht="12.75">
      <c r="A37" s="23" t="s">
        <v>109</v>
      </c>
      <c r="B37" s="27">
        <f>'Input Ledger'!$D$69+'Input Ledger'!$D$65</f>
        <v>0</v>
      </c>
      <c r="C37" s="27">
        <f>'Input Ledger'!$E$69+'Input Ledger'!$E$65</f>
        <v>0</v>
      </c>
      <c r="D37" s="29">
        <f>BA494</f>
        <v>0</v>
      </c>
    </row>
    <row r="38" spans="1:4" ht="12.75">
      <c r="A38" s="23" t="s">
        <v>282</v>
      </c>
      <c r="B38" s="27">
        <f>'Input Ledger'!$D$70</f>
        <v>100</v>
      </c>
      <c r="C38" s="27">
        <f>'Input Ledger'!$E$70</f>
        <v>143</v>
      </c>
      <c r="D38" s="29">
        <f>BA495</f>
        <v>0</v>
      </c>
    </row>
    <row r="40" spans="3:4" ht="12.75">
      <c r="C40" s="30"/>
      <c r="D40" s="26"/>
    </row>
    <row r="41" spans="1:4" ht="12.75">
      <c r="A41" s="1" t="s">
        <v>290</v>
      </c>
      <c r="B41" s="27">
        <f>SUM(B33:B38)</f>
        <v>3645.8199999999997</v>
      </c>
      <c r="C41" s="27">
        <f>SUM(C33:C40)</f>
        <v>16892.93</v>
      </c>
      <c r="D41" s="26">
        <f>SUM(D33:D38)</f>
        <v>0</v>
      </c>
    </row>
    <row r="42" spans="2:4" ht="12.75">
      <c r="B42" s="27"/>
      <c r="C42" s="30"/>
      <c r="D42" s="26"/>
    </row>
    <row r="43" spans="1:4" ht="12.75">
      <c r="A43" s="1" t="s">
        <v>110</v>
      </c>
      <c r="B43" s="27">
        <f>SUM('Input Ledger'!$D$115+'Input Ledger'!$D$73)</f>
        <v>3713.1</v>
      </c>
      <c r="C43" s="27">
        <f>SUM('Input Ledger'!$E$115+'Input Ledger'!$E$73)</f>
        <v>22278.6</v>
      </c>
      <c r="D43" s="29">
        <f>BA496</f>
        <v>0</v>
      </c>
    </row>
    <row r="45" spans="2:4" ht="12.75">
      <c r="B45" s="27"/>
      <c r="C45" s="30"/>
      <c r="D45" s="26"/>
    </row>
    <row r="46" spans="1:4" ht="12.75">
      <c r="A46" s="2" t="s">
        <v>111</v>
      </c>
      <c r="B46" s="27"/>
      <c r="C46" s="30"/>
      <c r="D46" s="26"/>
    </row>
    <row r="47" spans="1:4" ht="12.75">
      <c r="A47" s="23" t="s">
        <v>112</v>
      </c>
      <c r="B47" s="27">
        <f>'Input Ledger'!$D$78</f>
        <v>2545</v>
      </c>
      <c r="C47" s="27">
        <f>'Input Ledger'!$E$78</f>
        <v>11419.34</v>
      </c>
      <c r="D47" s="29">
        <f>BA498</f>
        <v>0</v>
      </c>
    </row>
    <row r="48" spans="1:4" ht="12.75">
      <c r="A48" s="23" t="s">
        <v>113</v>
      </c>
      <c r="B48" s="27">
        <f>'Input Ledger'!$D$81</f>
        <v>0</v>
      </c>
      <c r="C48" s="27">
        <f>'Input Ledger'!$E$81</f>
        <v>0</v>
      </c>
      <c r="D48" s="29">
        <f>BA499</f>
        <v>0</v>
      </c>
    </row>
    <row r="49" spans="1:4" ht="12.75">
      <c r="A49" s="23" t="s">
        <v>114</v>
      </c>
      <c r="B49" s="27">
        <f>'Input Ledger'!$D$83</f>
        <v>0</v>
      </c>
      <c r="C49" s="27">
        <f>'Input Ledger'!$E$83</f>
        <v>8053.55</v>
      </c>
      <c r="D49" s="29">
        <f>BA500</f>
        <v>0</v>
      </c>
    </row>
    <row r="50" spans="1:4" ht="12.75">
      <c r="A50" s="23" t="s">
        <v>115</v>
      </c>
      <c r="B50" s="27">
        <f>'Input Ledger'!$D$90</f>
        <v>0</v>
      </c>
      <c r="C50" s="27">
        <f>'Input Ledger'!$E$90</f>
        <v>0</v>
      </c>
      <c r="D50" s="29">
        <f>BA501</f>
        <v>0</v>
      </c>
    </row>
    <row r="51" spans="1:4" ht="12.75">
      <c r="A51" s="23" t="s">
        <v>116</v>
      </c>
      <c r="B51" s="27">
        <f>'Input Ledger'!$D$85</f>
        <v>0</v>
      </c>
      <c r="C51" s="27">
        <f>'Input Ledger'!$E$85</f>
        <v>0</v>
      </c>
      <c r="D51" s="29">
        <f>BA503</f>
        <v>0</v>
      </c>
    </row>
    <row r="52" spans="1:4" ht="12.75">
      <c r="A52" s="23" t="s">
        <v>117</v>
      </c>
      <c r="B52" s="27">
        <f>SUM('Input Ledger'!$D$80+'Input Ledger'!$D$82+'Input Ledger'!$D$86)</f>
        <v>13.78</v>
      </c>
      <c r="C52" s="27">
        <f>SUM('Input Ledger'!$E$80+'Input Ledger'!$E$82+'Input Ledger'!$E$86)</f>
        <v>2429.8799999999997</v>
      </c>
      <c r="D52" s="29">
        <f>BA504</f>
        <v>0</v>
      </c>
    </row>
    <row r="53" spans="1:4" ht="12.75">
      <c r="A53" s="23" t="s">
        <v>118</v>
      </c>
      <c r="B53" s="27">
        <f>'Input Ledger'!$D$87</f>
        <v>0</v>
      </c>
      <c r="C53" s="27">
        <f>'Input Ledger'!$E$87</f>
        <v>0</v>
      </c>
      <c r="D53" s="29">
        <f>BA505</f>
        <v>0</v>
      </c>
    </row>
    <row r="54" spans="1:4" ht="12.75">
      <c r="A54" s="23" t="s">
        <v>289</v>
      </c>
      <c r="B54" s="27">
        <f>'Input Ledger'!$D$88</f>
        <v>1506.52</v>
      </c>
      <c r="C54" s="27">
        <f>'Input Ledger'!$E$88</f>
        <v>4901.780000000001</v>
      </c>
      <c r="D54" s="29">
        <f>BA507</f>
        <v>0</v>
      </c>
    </row>
    <row r="55" spans="1:4" ht="12.75">
      <c r="A55" s="23" t="s">
        <v>119</v>
      </c>
      <c r="B55" s="27">
        <f>'Input Ledger'!$D$89</f>
        <v>177.38</v>
      </c>
      <c r="C55" s="27">
        <f>'Input Ledger'!$E$89</f>
        <v>1346.1399999999999</v>
      </c>
      <c r="D55" s="29">
        <f>BA508</f>
        <v>0</v>
      </c>
    </row>
    <row r="57" spans="3:4" ht="12.75">
      <c r="C57" s="30"/>
      <c r="D57" s="26"/>
    </row>
    <row r="58" spans="1:4" ht="12.75">
      <c r="A58" s="1" t="s">
        <v>120</v>
      </c>
      <c r="B58" s="27">
        <f>SUM(B47:B57)</f>
        <v>4242.68</v>
      </c>
      <c r="C58" s="27">
        <f>SUM(C47:C57)</f>
        <v>28150.690000000002</v>
      </c>
      <c r="D58" s="26">
        <f>SUM(D47:D55)</f>
        <v>0</v>
      </c>
    </row>
    <row r="60" spans="2:4" ht="12.75">
      <c r="B60" s="27"/>
      <c r="C60" s="30"/>
      <c r="D60" s="26"/>
    </row>
    <row r="61" spans="1:4" ht="12.75">
      <c r="A61" s="2" t="s">
        <v>121</v>
      </c>
      <c r="B61" s="27"/>
      <c r="C61" s="30"/>
      <c r="D61" s="26"/>
    </row>
    <row r="62" spans="1:4" ht="12.75">
      <c r="A62" s="23" t="s">
        <v>122</v>
      </c>
      <c r="B62" s="27">
        <f>'Input Ledger'!$D$91</f>
        <v>134.24</v>
      </c>
      <c r="C62" s="27">
        <f>'Input Ledger'!$E$91</f>
        <v>877.86</v>
      </c>
      <c r="D62" s="29">
        <f>BA510</f>
        <v>0</v>
      </c>
    </row>
    <row r="63" spans="1:4" ht="12.75">
      <c r="A63" s="23" t="s">
        <v>123</v>
      </c>
      <c r="B63" s="27">
        <f>'Input Ledger'!$D$92</f>
        <v>0</v>
      </c>
      <c r="C63" s="27">
        <f>'Input Ledger'!$E$92</f>
        <v>16.72</v>
      </c>
      <c r="D63" s="29">
        <f>BA511</f>
        <v>0</v>
      </c>
    </row>
    <row r="64" spans="1:4" ht="12.75">
      <c r="A64" s="23" t="s">
        <v>291</v>
      </c>
      <c r="B64" s="27">
        <f>'Input Ledger'!$D$93</f>
        <v>0</v>
      </c>
      <c r="C64" s="27">
        <f>'Input Ledger'!$E$93</f>
        <v>0</v>
      </c>
      <c r="D64" s="29">
        <f>BA512</f>
        <v>0</v>
      </c>
    </row>
    <row r="65" spans="1:4" ht="12.75">
      <c r="A65" s="23" t="s">
        <v>124</v>
      </c>
      <c r="B65" s="27">
        <f>'Input Ledger'!$D$94</f>
        <v>0</v>
      </c>
      <c r="C65" s="27">
        <f>'Input Ledger'!$E$94</f>
        <v>0</v>
      </c>
      <c r="D65" s="29">
        <f>BA514</f>
        <v>0</v>
      </c>
    </row>
    <row r="67" spans="3:4" ht="12.75">
      <c r="C67" s="30"/>
      <c r="D67" s="26"/>
    </row>
    <row r="68" spans="1:4" ht="12.75">
      <c r="A68" s="1" t="s">
        <v>292</v>
      </c>
      <c r="B68" s="27">
        <f>SUM(B62:B65)</f>
        <v>134.24</v>
      </c>
      <c r="C68" s="27">
        <f>SUM(C62:C65)</f>
        <v>894.58</v>
      </c>
      <c r="D68" s="26">
        <f>SUM(D62:D65)</f>
        <v>0</v>
      </c>
    </row>
    <row r="70" spans="2:4" ht="12.75">
      <c r="B70" s="27"/>
      <c r="C70" s="30"/>
      <c r="D70" s="26"/>
    </row>
    <row r="71" spans="1:4" ht="12.75">
      <c r="A71" s="2" t="s">
        <v>125</v>
      </c>
      <c r="B71" s="27"/>
      <c r="C71" s="30"/>
      <c r="D71" s="26"/>
    </row>
    <row r="72" spans="1:4" ht="12.75">
      <c r="A72" s="23" t="s">
        <v>126</v>
      </c>
      <c r="B72" s="27">
        <f>'Input Ledger'!$D$95</f>
        <v>29.46</v>
      </c>
      <c r="C72" s="27">
        <f>'Input Ledger'!$E$95</f>
        <v>371.51</v>
      </c>
      <c r="D72" s="29">
        <f>BA516</f>
        <v>0</v>
      </c>
    </row>
    <row r="73" spans="1:4" ht="12.75">
      <c r="A73" s="23" t="s">
        <v>127</v>
      </c>
      <c r="B73" s="27">
        <f>'Input Ledger'!$D$97</f>
        <v>58</v>
      </c>
      <c r="C73" s="27">
        <f>'Input Ledger'!$E$97</f>
        <v>171.1</v>
      </c>
      <c r="D73" s="29">
        <f>BA517</f>
        <v>0</v>
      </c>
    </row>
    <row r="74" spans="1:4" ht="12.75">
      <c r="A74" s="23" t="s">
        <v>128</v>
      </c>
      <c r="B74" s="27">
        <f>'Input Ledger'!$D$99</f>
        <v>0</v>
      </c>
      <c r="C74" s="27">
        <f>'Input Ledger'!$E$99</f>
        <v>0</v>
      </c>
      <c r="D74" s="29">
        <f>BA519</f>
        <v>0</v>
      </c>
    </row>
    <row r="75" spans="1:4" ht="12.75">
      <c r="A75" s="23" t="s">
        <v>284</v>
      </c>
      <c r="B75" s="27">
        <f>'Input Ledger'!$D$100</f>
        <v>171.5</v>
      </c>
      <c r="C75" s="27">
        <f>'Input Ledger'!$E$100</f>
        <v>300.51</v>
      </c>
      <c r="D75" s="29">
        <f>BA520</f>
        <v>0</v>
      </c>
    </row>
    <row r="77" spans="3:4" ht="12.75">
      <c r="C77" s="30"/>
      <c r="D77" s="26"/>
    </row>
    <row r="78" spans="1:4" ht="12.75">
      <c r="A78" s="1" t="s">
        <v>129</v>
      </c>
      <c r="B78" s="27">
        <f>SUM(B72:B75)</f>
        <v>258.96000000000004</v>
      </c>
      <c r="C78" s="27">
        <f>SUM(C72:C75)</f>
        <v>843.12</v>
      </c>
      <c r="D78" s="26">
        <f>SUM(D72:D75)</f>
        <v>0</v>
      </c>
    </row>
    <row r="80" spans="2:4" ht="12.75">
      <c r="B80" s="27"/>
      <c r="C80" s="30"/>
      <c r="D80" s="26"/>
    </row>
    <row r="81" spans="1:4" ht="12.75">
      <c r="A81" s="2" t="s">
        <v>130</v>
      </c>
      <c r="B81" s="27"/>
      <c r="C81" s="30"/>
      <c r="D81" s="26"/>
    </row>
    <row r="82" spans="1:4" ht="12.75">
      <c r="A82" s="23" t="s">
        <v>131</v>
      </c>
      <c r="B82" s="27">
        <f>'Input Ledger'!$D$101</f>
        <v>129.97</v>
      </c>
      <c r="C82" s="27">
        <f>'Input Ledger'!$E$101</f>
        <v>794.6600000000001</v>
      </c>
      <c r="D82" s="29">
        <f aca="true" t="shared" si="0" ref="D82:D88">BA522</f>
        <v>0</v>
      </c>
    </row>
    <row r="83" spans="1:4" ht="12.75">
      <c r="A83" s="23" t="s">
        <v>278</v>
      </c>
      <c r="B83" s="27">
        <f>'Input Ledger'!$D$102</f>
        <v>0</v>
      </c>
      <c r="C83" s="27">
        <f>'Input Ledger'!$E$102</f>
        <v>144.05</v>
      </c>
      <c r="D83" s="29">
        <f t="shared" si="0"/>
        <v>0</v>
      </c>
    </row>
    <row r="84" spans="1:4" ht="12.75">
      <c r="A84" s="23" t="s">
        <v>132</v>
      </c>
      <c r="B84" s="27">
        <f>'Input Ledger'!$D$103</f>
        <v>0</v>
      </c>
      <c r="C84" s="27">
        <f>'Input Ledger'!$E$103</f>
        <v>131.56</v>
      </c>
      <c r="D84" s="29">
        <f t="shared" si="0"/>
        <v>0</v>
      </c>
    </row>
    <row r="85" spans="1:4" ht="12.75">
      <c r="A85" s="23" t="s">
        <v>133</v>
      </c>
      <c r="B85" s="27">
        <f>'Input Ledger'!$D$104</f>
        <v>79.82</v>
      </c>
      <c r="C85" s="27">
        <f>'Input Ledger'!$E$104</f>
        <v>778.8900000000001</v>
      </c>
      <c r="D85" s="29">
        <f t="shared" si="0"/>
        <v>0</v>
      </c>
    </row>
    <row r="86" spans="1:4" ht="12.75">
      <c r="A86" s="23" t="s">
        <v>293</v>
      </c>
      <c r="B86" s="27">
        <f>'Input Ledger'!$D$105</f>
        <v>94.32</v>
      </c>
      <c r="C86" s="27">
        <f>'Input Ledger'!$E$105</f>
        <v>218.36</v>
      </c>
      <c r="D86" s="29">
        <f t="shared" si="0"/>
        <v>0</v>
      </c>
    </row>
    <row r="87" spans="1:4" ht="12.75">
      <c r="A87" s="23" t="s">
        <v>134</v>
      </c>
      <c r="B87" s="27">
        <f>'Input Ledger'!$D$106</f>
        <v>250</v>
      </c>
      <c r="C87" s="27">
        <f>'Input Ledger'!$E$106</f>
        <v>347.89</v>
      </c>
      <c r="D87" s="29">
        <f t="shared" si="0"/>
        <v>0</v>
      </c>
    </row>
    <row r="88" spans="1:4" ht="12.75">
      <c r="A88" s="23" t="s">
        <v>135</v>
      </c>
      <c r="B88" s="27">
        <f>'Input Ledger'!$D$107</f>
        <v>200</v>
      </c>
      <c r="C88" s="27">
        <f>'Input Ledger'!$E$107</f>
        <v>638</v>
      </c>
      <c r="D88" s="29">
        <f t="shared" si="0"/>
        <v>0</v>
      </c>
    </row>
    <row r="89" spans="1:4" ht="12.75">
      <c r="A89" s="23" t="s">
        <v>136</v>
      </c>
      <c r="B89" s="27">
        <f>'Input Ledger'!$D$108</f>
        <v>0</v>
      </c>
      <c r="C89" s="27">
        <f>'Input Ledger'!$E$108</f>
        <v>399.95</v>
      </c>
      <c r="D89" s="29">
        <f>BA530</f>
        <v>0</v>
      </c>
    </row>
    <row r="90" spans="1:4" ht="12.75">
      <c r="A90" s="23" t="s">
        <v>137</v>
      </c>
      <c r="B90" s="27">
        <f>'Input Ledger'!$D$109</f>
        <v>0</v>
      </c>
      <c r="C90" s="27">
        <f>'Input Ledger'!$E$109</f>
        <v>0</v>
      </c>
      <c r="D90" s="29">
        <f>BA531</f>
        <v>0</v>
      </c>
    </row>
    <row r="92" spans="3:4" ht="12.75">
      <c r="C92" s="30"/>
      <c r="D92" s="26"/>
    </row>
    <row r="93" spans="1:4" ht="12.75">
      <c r="A93" s="1" t="s">
        <v>138</v>
      </c>
      <c r="B93" s="27">
        <f>SUM(B82:B90)</f>
        <v>754.11</v>
      </c>
      <c r="C93" s="27">
        <f>SUM(C82:C90)</f>
        <v>3453.3599999999997</v>
      </c>
      <c r="D93" s="26">
        <f>SUM(D82:D90)</f>
        <v>0</v>
      </c>
    </row>
    <row r="94" spans="2:4" ht="12.75">
      <c r="B94" s="27"/>
      <c r="C94" s="30"/>
      <c r="D94" s="26"/>
    </row>
    <row r="95" spans="1:4" ht="12.75">
      <c r="A95" s="2" t="s">
        <v>139</v>
      </c>
      <c r="B95" s="27">
        <f>'Input Ledger'!$D$110</f>
        <v>0</v>
      </c>
      <c r="C95" s="27">
        <f>'Input Ledger'!$E$110</f>
        <v>224.51</v>
      </c>
      <c r="D95" s="29">
        <f>BA532</f>
        <v>0</v>
      </c>
    </row>
    <row r="96" spans="2:4" ht="12.75">
      <c r="B96" s="27"/>
      <c r="C96" s="30"/>
      <c r="D96" s="26"/>
    </row>
    <row r="97" spans="1:4" ht="12.75">
      <c r="A97" s="2" t="s">
        <v>21</v>
      </c>
      <c r="B97" s="27">
        <f>'Input Ledger'!$D$18</f>
        <v>0</v>
      </c>
      <c r="C97" s="27">
        <f>'Input Ledger'!$E$111</f>
        <v>0</v>
      </c>
      <c r="D97" s="29">
        <f>BA533</f>
        <v>0</v>
      </c>
    </row>
    <row r="98" spans="2:4" ht="12.75">
      <c r="B98" s="27"/>
      <c r="C98" s="30"/>
      <c r="D98" s="26"/>
    </row>
    <row r="100" spans="1:4" ht="12.75">
      <c r="A100" s="1" t="s">
        <v>140</v>
      </c>
      <c r="B100" s="27">
        <f>B29+B41+B43+B58+B68+B78+B93+B95+B97</f>
        <v>12748.91</v>
      </c>
      <c r="C100" s="27">
        <f>C29+C41+C43+C58+C68+C78+C93+C95+C97</f>
        <v>72737.79</v>
      </c>
      <c r="D100" s="29">
        <f>D29+D41+D43+D58+D68+D78+D93+D95+D97</f>
        <v>0</v>
      </c>
    </row>
    <row r="101" spans="1:4" ht="12.75">
      <c r="A101" s="23" t="s">
        <v>98</v>
      </c>
      <c r="B101" s="27"/>
      <c r="D101" s="26"/>
    </row>
    <row r="102" spans="1:4" ht="12.75">
      <c r="A102" s="1" t="s">
        <v>141</v>
      </c>
      <c r="B102" s="27">
        <f>B17-B100</f>
        <v>-23275.809999999998</v>
      </c>
      <c r="C102" s="27">
        <f>C17-C100</f>
        <v>-134871.43</v>
      </c>
      <c r="D102" s="29"/>
    </row>
    <row r="105" spans="1:4" ht="12.75">
      <c r="A105" s="23"/>
      <c r="B105" s="27"/>
      <c r="D105" s="26"/>
    </row>
    <row r="108" spans="1:4" ht="12.75">
      <c r="A108" s="35"/>
      <c r="D108" s="26"/>
    </row>
    <row r="109" spans="1:4" ht="12.75">
      <c r="A109" s="23"/>
      <c r="D109" s="26"/>
    </row>
    <row r="110" spans="1:4" ht="12.75">
      <c r="A110" s="23" t="s">
        <v>142</v>
      </c>
      <c r="D110" s="26"/>
    </row>
    <row r="111" spans="1:4" ht="12.75">
      <c r="A111" s="23" t="s">
        <v>143</v>
      </c>
      <c r="D111" s="26"/>
    </row>
    <row r="112" ht="12.75">
      <c r="D112" s="26"/>
    </row>
    <row r="114" ht="12.75">
      <c r="D114" s="26"/>
    </row>
    <row r="115" ht="12.75">
      <c r="D115" s="26"/>
    </row>
    <row r="116" ht="12.75">
      <c r="D116" s="26"/>
    </row>
    <row r="118" spans="3:4" ht="12.75">
      <c r="C118" s="23" t="s">
        <v>144</v>
      </c>
      <c r="D118" s="26"/>
    </row>
    <row r="120" ht="12.75">
      <c r="D120" s="26"/>
    </row>
    <row r="121" spans="1:4" ht="12.75">
      <c r="A121" s="2" t="s">
        <v>11</v>
      </c>
      <c r="B121" s="18">
        <f>'Input Ledger'!$D$6</f>
        <v>-1249.19</v>
      </c>
      <c r="C121" s="18">
        <f>'Input Ledger'!$E$6</f>
        <v>-1356.79</v>
      </c>
      <c r="D121" s="29">
        <f>'Input Ledger'!$E$6</f>
        <v>-1356.79</v>
      </c>
    </row>
    <row r="122" spans="1:4" ht="12.75">
      <c r="A122" s="2" t="s">
        <v>145</v>
      </c>
      <c r="B122" s="18">
        <f>SUM('Input Ledger'!$D$35+'Input Ledger'!$D$36+'Input Ledger'!$D$37+'Input Ledger'!$D$38+'Input Ledger'!$D$39+'Input Ledger'!$D$40)</f>
        <v>-12026.9</v>
      </c>
      <c r="C122" s="18">
        <f>SUM('Input Ledger'!$E$35+'Input Ledger'!$E$36+'Input Ledger'!$E$37+'Input Ledger'!$E$38+'Input Ledger'!$E$39+'Input Ledger'!$E$40)</f>
        <v>-74807.62000000001</v>
      </c>
      <c r="D122" s="33">
        <f>SUM('Input Ledger'!$E$12:$E$41)</f>
        <v>-73471.45000000001</v>
      </c>
    </row>
    <row r="124" ht="12.75">
      <c r="D124" s="36" t="s">
        <v>98</v>
      </c>
    </row>
    <row r="125" spans="1:4" ht="12.75">
      <c r="A125" s="1" t="s">
        <v>146</v>
      </c>
      <c r="C125" s="37">
        <f>SUM(C121:C124)</f>
        <v>-76164.41</v>
      </c>
      <c r="D125" s="26">
        <f>SUM(D121:D122)</f>
        <v>-74828.24</v>
      </c>
    </row>
    <row r="126" ht="12.75">
      <c r="D126" s="36" t="s">
        <v>147</v>
      </c>
    </row>
    <row r="127" ht="12.75">
      <c r="D127" s="26"/>
    </row>
    <row r="128" ht="12.75">
      <c r="D128" s="26"/>
    </row>
    <row r="129" ht="12.75">
      <c r="D129" s="26"/>
    </row>
    <row r="130" spans="1:4" ht="12.75">
      <c r="A130" s="1" t="s">
        <v>148</v>
      </c>
      <c r="D130" s="36" t="s">
        <v>98</v>
      </c>
    </row>
    <row r="131" spans="1:4" ht="12.75">
      <c r="A131" s="23" t="s">
        <v>149</v>
      </c>
      <c r="D131" s="26"/>
    </row>
    <row r="133" ht="12.75">
      <c r="D133" s="26"/>
    </row>
    <row r="134" ht="12.75">
      <c r="A134" s="2" t="s">
        <v>17</v>
      </c>
    </row>
    <row r="135" spans="1:4" ht="12.75">
      <c r="A135" s="23" t="s">
        <v>294</v>
      </c>
      <c r="B135" s="37">
        <f>'Input Ledger'!$D$13</f>
        <v>1470.11</v>
      </c>
      <c r="C135" s="37">
        <f>'Input Ledger'!$E$13</f>
        <v>1336.1699999999998</v>
      </c>
      <c r="D135" s="26">
        <f>'Input Ledger'!$E$13</f>
        <v>1336.1699999999998</v>
      </c>
    </row>
    <row r="136" spans="1:4" ht="12.75">
      <c r="A136" s="23" t="s">
        <v>295</v>
      </c>
      <c r="B136" s="37">
        <f>'Input Ledger'!$D$14</f>
        <v>0</v>
      </c>
      <c r="C136" s="37">
        <f>'Input Ledger'!$D$14</f>
        <v>0</v>
      </c>
      <c r="D136" s="26">
        <f>'Input Ledger'!$E$14</f>
        <v>0</v>
      </c>
    </row>
    <row r="137" spans="1:4" ht="12.75">
      <c r="A137" s="1" t="s">
        <v>152</v>
      </c>
      <c r="C137" s="27">
        <f>SUM(C135:C136)</f>
        <v>1336.1699999999998</v>
      </c>
      <c r="D137" s="22">
        <f>SUM(D135:D136)</f>
        <v>1336.1699999999998</v>
      </c>
    </row>
    <row r="138" ht="12.75">
      <c r="D138" s="26"/>
    </row>
    <row r="139" spans="1:4" ht="12.75">
      <c r="A139" s="2" t="s">
        <v>21</v>
      </c>
      <c r="D139" s="26"/>
    </row>
    <row r="140" spans="1:4" ht="12.75">
      <c r="A140" s="23" t="s">
        <v>150</v>
      </c>
      <c r="B140" s="18">
        <f>'Input Ledger'!$D$19</f>
        <v>0</v>
      </c>
      <c r="C140" s="18">
        <f>'Input Ledger'!$E$19</f>
        <v>0</v>
      </c>
      <c r="D140" s="26">
        <f>'Input Ledger'!$E$18</f>
        <v>0</v>
      </c>
    </row>
    <row r="141" spans="1:4" ht="12.75">
      <c r="A141" s="23" t="s">
        <v>151</v>
      </c>
      <c r="B141" s="37">
        <f>'Input Ledger'!$D$20</f>
        <v>0</v>
      </c>
      <c r="C141" s="37">
        <f>'Input Ledger'!$E$20</f>
        <v>0</v>
      </c>
      <c r="D141" s="26">
        <f>'Input Ledger'!$E$20</f>
        <v>0</v>
      </c>
    </row>
    <row r="142" spans="1:4" ht="12.75">
      <c r="A142" s="1" t="s">
        <v>152</v>
      </c>
      <c r="C142" s="37">
        <f>SUM(C140:C141)</f>
        <v>0</v>
      </c>
      <c r="D142" s="26">
        <f>SUM(D140:D141)</f>
        <v>0</v>
      </c>
    </row>
    <row r="143" ht="12.75">
      <c r="D143" s="26"/>
    </row>
    <row r="144" spans="1:4" ht="12.75">
      <c r="A144" s="2" t="s">
        <v>19</v>
      </c>
      <c r="D144" s="26"/>
    </row>
    <row r="145" spans="1:4" ht="12.75">
      <c r="A145" s="23" t="s">
        <v>294</v>
      </c>
      <c r="B145" s="37">
        <f>'Input Ledger'!$D$16</f>
        <v>0</v>
      </c>
      <c r="C145" s="37">
        <f>'Input Ledger'!$E$16</f>
        <v>0</v>
      </c>
      <c r="D145" s="26">
        <f>'Input Ledger'!$E$15</f>
        <v>0</v>
      </c>
    </row>
    <row r="146" spans="1:4" ht="12.75">
      <c r="A146" s="23" t="s">
        <v>296</v>
      </c>
      <c r="B146" s="37">
        <f>'Input Ledger'!$D$17</f>
        <v>0</v>
      </c>
      <c r="C146" s="37">
        <f>'Input Ledger'!$E$17</f>
        <v>0</v>
      </c>
      <c r="D146" s="29">
        <v>0</v>
      </c>
    </row>
    <row r="147" spans="1:4" ht="12.75">
      <c r="A147" s="1" t="s">
        <v>152</v>
      </c>
      <c r="C147" s="37">
        <f>SUM(C145:C146)</f>
        <v>0</v>
      </c>
      <c r="D147" s="26">
        <f>SUM(D145:D146)</f>
        <v>0</v>
      </c>
    </row>
    <row r="148" ht="12.75">
      <c r="D148" s="26"/>
    </row>
    <row r="149" spans="1:4" ht="12.75">
      <c r="A149" s="2" t="s">
        <v>153</v>
      </c>
      <c r="B149" s="37">
        <f>'Input Ledger'!$D$22</f>
        <v>0</v>
      </c>
      <c r="C149" s="37">
        <f>'Input Ledger'!$E$22</f>
        <v>0</v>
      </c>
      <c r="D149" s="26">
        <f>'Input Ledger'!$E$22</f>
        <v>0</v>
      </c>
    </row>
    <row r="151" spans="1:4" ht="12.75">
      <c r="A151" s="2" t="s">
        <v>154</v>
      </c>
      <c r="B151" s="37">
        <f>'Input Ledger'!$D$23</f>
        <v>0</v>
      </c>
      <c r="C151" s="37">
        <f>'Input Ledger'!$E$23</f>
        <v>0</v>
      </c>
      <c r="D151" s="26">
        <f>'Input Ledger'!$E$23</f>
        <v>0</v>
      </c>
    </row>
    <row r="152" ht="12.75">
      <c r="D152" s="26"/>
    </row>
    <row r="153" spans="1:4" ht="12.75">
      <c r="A153" s="2" t="s">
        <v>155</v>
      </c>
      <c r="B153" s="37">
        <f>SUM('Input Ledger'!$D$7+'Input Ledger'!$D$8)</f>
        <v>0</v>
      </c>
      <c r="C153" s="37">
        <f>SUM('Input Ledger'!$E$7+'Input Ledger'!$E$8)</f>
        <v>150</v>
      </c>
      <c r="D153" s="26">
        <f>SUM('Input Ledger'!$E$7:$E$8)</f>
        <v>150</v>
      </c>
    </row>
    <row r="154" ht="12.75">
      <c r="D154" s="26"/>
    </row>
    <row r="155" spans="1:4" ht="12.75">
      <c r="A155" s="2" t="s">
        <v>23</v>
      </c>
      <c r="B155" s="37">
        <f>'Input Ledger'!$D$21</f>
        <v>0</v>
      </c>
      <c r="C155" s="37">
        <f>'Input Ledger'!$E$21</f>
        <v>0</v>
      </c>
      <c r="D155" s="26">
        <f>'Input Ledger'!$E$31</f>
        <v>0</v>
      </c>
    </row>
    <row r="156" ht="12.75">
      <c r="D156" s="26"/>
    </row>
    <row r="157" spans="1:4" ht="12.75">
      <c r="A157" s="2" t="s">
        <v>156</v>
      </c>
      <c r="B157" s="37">
        <f>SUM('Input Ledger'!$D$9+'Input Ledger'!$D$10+'Input Ledger'!$D$11)</f>
        <v>0.21</v>
      </c>
      <c r="C157" s="37">
        <f>SUM('Input Ledger'!$E$9+'Input Ledger'!$E$10+'Input Ledger'!$E$11)</f>
        <v>16.43</v>
      </c>
      <c r="D157" s="26">
        <f>SUM('Input Ledger'!$E$9:$E$11)</f>
        <v>16.43</v>
      </c>
    </row>
    <row r="158" ht="12.75">
      <c r="D158" s="26"/>
    </row>
    <row r="159" ht="12.75">
      <c r="D159" s="36" t="s">
        <v>98</v>
      </c>
    </row>
    <row r="160" spans="1:4" ht="12.75">
      <c r="A160" s="1" t="s">
        <v>157</v>
      </c>
      <c r="D160" s="26">
        <f>SUM(D125+D137+D142+D147+D149+D151+D153+D155+D157)</f>
        <v>-73325.64000000001</v>
      </c>
    </row>
    <row r="161" ht="12.75">
      <c r="D161" s="36" t="s">
        <v>147</v>
      </c>
    </row>
    <row r="163" ht="12.75">
      <c r="D163" s="26"/>
    </row>
    <row r="164" ht="12.75">
      <c r="D164" s="26"/>
    </row>
    <row r="165" ht="12.75">
      <c r="D165" s="26"/>
    </row>
    <row r="166" spans="1:4" ht="12.75">
      <c r="A166" s="23" t="s">
        <v>279</v>
      </c>
      <c r="B166" s="23"/>
      <c r="D166" s="26"/>
    </row>
    <row r="167" spans="1:4" ht="12.75">
      <c r="A167" s="7" t="s">
        <v>89</v>
      </c>
      <c r="D167" s="26"/>
    </row>
    <row r="168" ht="12.75">
      <c r="B168" s="23" t="s">
        <v>90</v>
      </c>
    </row>
    <row r="172" ht="12.75">
      <c r="D172" s="26"/>
    </row>
    <row r="174" ht="12.75">
      <c r="D174" s="38" t="s">
        <v>158</v>
      </c>
    </row>
    <row r="175" ht="12.75">
      <c r="D175" s="39" t="s">
        <v>159</v>
      </c>
    </row>
    <row r="177" spans="1:4" ht="12.75">
      <c r="A177" s="1" t="s">
        <v>160</v>
      </c>
      <c r="D177" s="26">
        <v>0</v>
      </c>
    </row>
    <row r="180" ht="12.75">
      <c r="A180" s="23" t="s">
        <v>161</v>
      </c>
    </row>
    <row r="181" ht="12.75">
      <c r="A181" s="23" t="s">
        <v>162</v>
      </c>
    </row>
    <row r="182" spans="1:4" ht="12.75">
      <c r="A182" s="2" t="s">
        <v>19</v>
      </c>
      <c r="D182" s="40">
        <f>'Input Ledger'!$E$37</f>
        <v>-4736.51</v>
      </c>
    </row>
    <row r="183" spans="1:4" ht="12.75">
      <c r="A183" s="2" t="s">
        <v>163</v>
      </c>
      <c r="D183" s="40">
        <f>'Input Ledger'!$E$38+'Input Ledger'!$E$39</f>
        <v>-173.98</v>
      </c>
    </row>
    <row r="186" spans="1:4" ht="12.75">
      <c r="A186" s="1" t="s">
        <v>164</v>
      </c>
      <c r="D186" s="33">
        <f>SUM(D182:D185)</f>
        <v>-4910.49</v>
      </c>
    </row>
    <row r="190" ht="12.75">
      <c r="A190" s="2" t="s">
        <v>165</v>
      </c>
    </row>
    <row r="191" ht="12.75">
      <c r="A191" s="23" t="s">
        <v>162</v>
      </c>
    </row>
    <row r="192" spans="1:4" ht="12.75">
      <c r="A192" s="23" t="s">
        <v>166</v>
      </c>
      <c r="D192" s="40">
        <f>'Input Ledger'!$E$43</f>
        <v>0</v>
      </c>
    </row>
    <row r="193" spans="1:4" ht="12.75">
      <c r="A193" s="23" t="s">
        <v>280</v>
      </c>
      <c r="D193" s="40">
        <f>'Input Ledger'!$E$102</f>
        <v>144.05</v>
      </c>
    </row>
    <row r="194" spans="1:4" ht="12.75">
      <c r="A194" s="23" t="s">
        <v>218</v>
      </c>
      <c r="D194" s="40">
        <f>'Input Ledger'!$E$112</f>
        <v>0</v>
      </c>
    </row>
    <row r="195" spans="1:4" ht="12.75">
      <c r="A195" s="23" t="s">
        <v>167</v>
      </c>
      <c r="D195" s="40">
        <f>'Input Ledger'!$E$113</f>
        <v>300</v>
      </c>
    </row>
    <row r="198" spans="1:4" ht="12.75">
      <c r="A198" s="1" t="s">
        <v>168</v>
      </c>
      <c r="D198" s="33">
        <f>SUM(D192:D197)</f>
        <v>444.05</v>
      </c>
    </row>
    <row r="201" spans="1:4" ht="12.75">
      <c r="A201" s="1" t="s">
        <v>169</v>
      </c>
      <c r="D201" s="33">
        <f>SUM(D186-D198)</f>
        <v>-5354.54</v>
      </c>
    </row>
    <row r="202" ht="12.75">
      <c r="D202" s="39" t="s">
        <v>170</v>
      </c>
    </row>
    <row r="207" ht="12.75">
      <c r="B207" s="23"/>
    </row>
    <row r="208" ht="12.75">
      <c r="B208" s="23" t="s">
        <v>288</v>
      </c>
    </row>
    <row r="209" ht="12.75">
      <c r="B209" s="23" t="s">
        <v>90</v>
      </c>
    </row>
    <row r="211" ht="12.75">
      <c r="B211" s="23" t="s">
        <v>91</v>
      </c>
    </row>
    <row r="212" spans="1:2" ht="12.75">
      <c r="A212" s="23" t="s">
        <v>98</v>
      </c>
      <c r="B212" s="23" t="s">
        <v>171</v>
      </c>
    </row>
    <row r="213" spans="1:2" ht="12.75">
      <c r="A213" s="23" t="s">
        <v>98</v>
      </c>
      <c r="B213" s="23" t="s">
        <v>172</v>
      </c>
    </row>
    <row r="214" spans="1:2" ht="12.75">
      <c r="A214" s="1" t="s">
        <v>173</v>
      </c>
      <c r="B214" s="41">
        <f>SUM(B17)</f>
        <v>-10526.9</v>
      </c>
    </row>
    <row r="215" ht="12.75">
      <c r="B215" s="27"/>
    </row>
    <row r="216" ht="12.75">
      <c r="A216" s="2" t="s">
        <v>174</v>
      </c>
    </row>
    <row r="218" ht="12.75">
      <c r="A218" s="23" t="s">
        <v>175</v>
      </c>
    </row>
    <row r="219" spans="1:2" ht="12.75">
      <c r="A219" s="23" t="s">
        <v>297</v>
      </c>
      <c r="B219" s="27">
        <f>SUM(B29)</f>
        <v>0</v>
      </c>
    </row>
    <row r="220" spans="1:2" ht="12.75">
      <c r="A220" s="23" t="s">
        <v>176</v>
      </c>
      <c r="B220" s="27">
        <f>SUM(B41)</f>
        <v>3645.8199999999997</v>
      </c>
    </row>
    <row r="221" spans="1:2" ht="12.75">
      <c r="A221" s="23" t="s">
        <v>177</v>
      </c>
      <c r="B221" s="27">
        <f>SUM(B58)</f>
        <v>4242.68</v>
      </c>
    </row>
    <row r="222" spans="1:2" ht="12.75">
      <c r="A222" s="23" t="s">
        <v>178</v>
      </c>
      <c r="B222" s="27">
        <f>SUM(B68)</f>
        <v>134.24</v>
      </c>
    </row>
    <row r="223" spans="1:2" ht="12.75">
      <c r="A223" s="23" t="s">
        <v>179</v>
      </c>
      <c r="B223" s="27">
        <f>SUM(B78)</f>
        <v>258.96000000000004</v>
      </c>
    </row>
    <row r="224" spans="1:2" ht="12.75">
      <c r="A224" s="23" t="s">
        <v>180</v>
      </c>
      <c r="B224" s="27">
        <f>SUM(B93)</f>
        <v>754.11</v>
      </c>
    </row>
    <row r="225" spans="1:2" ht="12.75">
      <c r="A225" s="23" t="s">
        <v>181</v>
      </c>
      <c r="B225" s="27">
        <f>SUM(B95)</f>
        <v>0</v>
      </c>
    </row>
    <row r="226" spans="1:2" ht="12.75">
      <c r="A226" s="23" t="s">
        <v>182</v>
      </c>
      <c r="B226" s="27">
        <f>SUM(B43+B97)</f>
        <v>3713.1</v>
      </c>
    </row>
    <row r="227" ht="12.75">
      <c r="B227" s="27"/>
    </row>
    <row r="228" spans="1:2" ht="12.75">
      <c r="A228" s="1" t="s">
        <v>183</v>
      </c>
      <c r="B228" s="27">
        <f>SUM(B219:B227)</f>
        <v>12748.910000000002</v>
      </c>
    </row>
    <row r="229" ht="12.75">
      <c r="B229" s="27"/>
    </row>
    <row r="230" spans="1:2" ht="12.75">
      <c r="A230" s="2" t="s">
        <v>184</v>
      </c>
      <c r="B230" s="27">
        <f>SUM(B215-B228)</f>
        <v>-12748.910000000002</v>
      </c>
    </row>
    <row r="231" ht="12.75">
      <c r="A231" s="4"/>
    </row>
    <row r="232" spans="1:2" ht="12.75">
      <c r="A232" s="2" t="s">
        <v>185</v>
      </c>
      <c r="B232" s="34">
        <f>SUM(B19)</f>
        <v>-1500</v>
      </c>
    </row>
    <row r="234" spans="1:2" ht="12.75">
      <c r="A234" s="1" t="s">
        <v>186</v>
      </c>
      <c r="B234" s="27">
        <f>SUM(B230+B232)</f>
        <v>-14248.910000000002</v>
      </c>
    </row>
    <row r="239" ht="12.75">
      <c r="B239" s="23"/>
    </row>
    <row r="240" ht="12.75">
      <c r="B240" s="23" t="s">
        <v>187</v>
      </c>
    </row>
    <row r="241" ht="12.75">
      <c r="B241" s="23" t="s">
        <v>188</v>
      </c>
    </row>
    <row r="243" ht="12.75">
      <c r="B243" s="23" t="s">
        <v>189</v>
      </c>
    </row>
    <row r="244" ht="12.75">
      <c r="B244" s="23" t="s">
        <v>171</v>
      </c>
    </row>
    <row r="245" ht="12.75">
      <c r="B245" s="23" t="s">
        <v>190</v>
      </c>
    </row>
    <row r="247" ht="12.75">
      <c r="A247" s="2" t="s">
        <v>191</v>
      </c>
    </row>
    <row r="248" spans="1:2" ht="12.75">
      <c r="A248" s="23" t="s">
        <v>192</v>
      </c>
      <c r="B248" s="27">
        <f>'Input Ledger'!D43</f>
        <v>0</v>
      </c>
    </row>
    <row r="249" spans="1:2" ht="12.75">
      <c r="A249" s="23" t="s">
        <v>103</v>
      </c>
      <c r="B249" s="27">
        <f>'Input Ledger'!D45</f>
        <v>0</v>
      </c>
    </row>
    <row r="250" spans="1:2" ht="12.75">
      <c r="A250" s="23" t="s">
        <v>104</v>
      </c>
      <c r="B250" s="27">
        <f>'Input Ledger'!D46</f>
        <v>0</v>
      </c>
    </row>
    <row r="251" spans="1:2" ht="12.75">
      <c r="A251" s="23" t="s">
        <v>193</v>
      </c>
      <c r="B251" s="27">
        <f>'Input Ledger'!D47</f>
        <v>0</v>
      </c>
    </row>
    <row r="252" spans="1:2" ht="12.75">
      <c r="A252" s="23" t="s">
        <v>298</v>
      </c>
      <c r="B252" s="27">
        <f>'Input Ledger'!D48</f>
        <v>466.5</v>
      </c>
    </row>
    <row r="253" spans="1:2" ht="12.75">
      <c r="A253" s="23" t="s">
        <v>299</v>
      </c>
      <c r="B253" s="27">
        <f>'Input Ledger'!D50</f>
        <v>0</v>
      </c>
    </row>
    <row r="254" spans="1:2" ht="12.75">
      <c r="A254" s="23" t="s">
        <v>194</v>
      </c>
      <c r="B254" s="27">
        <f>'Input Ledger'!D52</f>
        <v>0</v>
      </c>
    </row>
    <row r="255" spans="1:2" ht="12.75">
      <c r="A255" s="23" t="s">
        <v>195</v>
      </c>
      <c r="B255" s="27">
        <f>'Input Ledger'!D54</f>
        <v>1706.79</v>
      </c>
    </row>
    <row r="256" spans="1:2" ht="12.75">
      <c r="A256" s="23" t="s">
        <v>196</v>
      </c>
      <c r="B256" s="27">
        <f>'Input Ledger'!D55</f>
        <v>174.13</v>
      </c>
    </row>
    <row r="257" spans="1:2" ht="12.75">
      <c r="A257" s="23" t="s">
        <v>197</v>
      </c>
      <c r="B257" s="27">
        <f>'Input Ledger'!D56</f>
        <v>358.28</v>
      </c>
    </row>
    <row r="258" spans="1:2" ht="12.75">
      <c r="A258" s="23" t="s">
        <v>198</v>
      </c>
      <c r="B258" s="27">
        <f>'Input Ledger'!D57</f>
        <v>40.58</v>
      </c>
    </row>
    <row r="259" spans="1:2" ht="12.75">
      <c r="A259" s="23" t="s">
        <v>199</v>
      </c>
      <c r="B259" s="27">
        <f>'Input Ledger'!D58</f>
        <v>97.95</v>
      </c>
    </row>
    <row r="260" spans="1:2" ht="12.75">
      <c r="A260" s="23" t="s">
        <v>200</v>
      </c>
      <c r="B260" s="27">
        <f>'Input Ledger'!D59</f>
        <v>0</v>
      </c>
    </row>
    <row r="261" spans="1:2" ht="12.75">
      <c r="A261" s="23" t="s">
        <v>201</v>
      </c>
      <c r="B261" s="27">
        <f>'Input Ledger'!D61</f>
        <v>0</v>
      </c>
    </row>
    <row r="262" spans="1:2" ht="12.75">
      <c r="A262" s="23" t="s">
        <v>202</v>
      </c>
      <c r="B262" s="27">
        <f>'Input Ledger'!D62</f>
        <v>0</v>
      </c>
    </row>
    <row r="263" spans="1:2" ht="12.75">
      <c r="A263" s="23" t="s">
        <v>203</v>
      </c>
      <c r="B263" s="27">
        <f>'Input Ledger'!D63</f>
        <v>701.59</v>
      </c>
    </row>
    <row r="264" spans="1:2" ht="12.75">
      <c r="A264" s="23" t="s">
        <v>204</v>
      </c>
      <c r="B264" s="27">
        <f>'Input Ledger'!D64</f>
        <v>0</v>
      </c>
    </row>
    <row r="265" spans="1:2" ht="12.75">
      <c r="A265" s="23" t="s">
        <v>205</v>
      </c>
      <c r="B265" s="27">
        <f>'Input Ledger'!D65</f>
        <v>0</v>
      </c>
    </row>
    <row r="266" spans="1:2" ht="12.75">
      <c r="A266" s="23" t="s">
        <v>281</v>
      </c>
      <c r="B266" s="27">
        <f>'Input Ledger'!D67</f>
        <v>0</v>
      </c>
    </row>
    <row r="267" spans="1:2" ht="12.75">
      <c r="A267" s="23" t="s">
        <v>206</v>
      </c>
      <c r="B267" s="27">
        <f>'Input Ledger'!D69</f>
        <v>0</v>
      </c>
    </row>
    <row r="268" spans="1:2" ht="12.75">
      <c r="A268" s="23" t="s">
        <v>282</v>
      </c>
      <c r="B268" s="27">
        <f>'Input Ledger'!D70</f>
        <v>100</v>
      </c>
    </row>
    <row r="269" spans="1:2" ht="12.75">
      <c r="A269" s="23" t="s">
        <v>207</v>
      </c>
      <c r="B269" s="27">
        <f>'Input Ledger'!D72</f>
        <v>0</v>
      </c>
    </row>
    <row r="270" spans="1:2" ht="12.75">
      <c r="A270" s="23" t="s">
        <v>208</v>
      </c>
      <c r="B270" s="27">
        <f>'Input Ledger'!D73</f>
        <v>391.6</v>
      </c>
    </row>
    <row r="271" spans="1:2" ht="12.75">
      <c r="A271" s="23" t="s">
        <v>209</v>
      </c>
      <c r="B271" s="27">
        <f>'Input Ledger'!D77</f>
        <v>0</v>
      </c>
    </row>
    <row r="272" spans="1:2" ht="12.75">
      <c r="A272" s="23" t="s">
        <v>210</v>
      </c>
      <c r="B272" s="27">
        <f>'Input Ledger'!D78</f>
        <v>2545</v>
      </c>
    </row>
    <row r="273" spans="1:2" ht="12.75">
      <c r="A273" s="23" t="s">
        <v>283</v>
      </c>
      <c r="B273" s="27">
        <f>'Input Ledger'!D79</f>
        <v>0</v>
      </c>
    </row>
    <row r="274" spans="1:2" ht="12.75">
      <c r="A274" s="23" t="s">
        <v>211</v>
      </c>
      <c r="B274" s="27">
        <f>'Input Ledger'!D80</f>
        <v>0</v>
      </c>
    </row>
    <row r="275" spans="1:2" ht="12.75">
      <c r="A275" s="23" t="s">
        <v>300</v>
      </c>
      <c r="B275" s="27">
        <f>'Input Ledger'!D83</f>
        <v>0</v>
      </c>
    </row>
    <row r="276" spans="1:2" ht="12.75">
      <c r="A276" s="23" t="s">
        <v>301</v>
      </c>
      <c r="B276" s="27">
        <f>'Input Ledger'!D85</f>
        <v>0</v>
      </c>
    </row>
    <row r="277" spans="1:2" ht="12.75">
      <c r="A277" s="23" t="s">
        <v>117</v>
      </c>
      <c r="B277" s="27">
        <f>'Input Ledger'!D86</f>
        <v>13.78</v>
      </c>
    </row>
    <row r="278" spans="1:2" ht="12.75">
      <c r="A278" s="23" t="s">
        <v>118</v>
      </c>
      <c r="B278" s="27">
        <f>'Input Ledger'!D87</f>
        <v>0</v>
      </c>
    </row>
    <row r="279" spans="1:2" ht="12.75">
      <c r="A279" s="23" t="s">
        <v>212</v>
      </c>
      <c r="B279" s="27">
        <f>'Input Ledger'!D88</f>
        <v>1506.52</v>
      </c>
    </row>
    <row r="280" spans="1:2" ht="12.75">
      <c r="A280" s="23" t="s">
        <v>119</v>
      </c>
      <c r="B280" s="27">
        <f>'Input Ledger'!D89</f>
        <v>177.38</v>
      </c>
    </row>
    <row r="281" spans="1:2" ht="12.75">
      <c r="A281" s="23" t="s">
        <v>302</v>
      </c>
      <c r="B281" s="27">
        <f>'Input Ledger'!D90</f>
        <v>0</v>
      </c>
    </row>
    <row r="282" spans="1:2" ht="12.75">
      <c r="A282" s="23" t="s">
        <v>122</v>
      </c>
      <c r="B282" s="27">
        <f>'Input Ledger'!D91</f>
        <v>134.24</v>
      </c>
    </row>
    <row r="283" spans="1:2" ht="12.75">
      <c r="A283" s="23" t="s">
        <v>123</v>
      </c>
      <c r="B283" s="27">
        <f>'Input Ledger'!D92</f>
        <v>0</v>
      </c>
    </row>
    <row r="284" spans="1:2" ht="12.75">
      <c r="A284" s="23" t="s">
        <v>291</v>
      </c>
      <c r="B284" s="27">
        <f>'Input Ledger'!D93</f>
        <v>0</v>
      </c>
    </row>
    <row r="285" spans="1:2" ht="12.75">
      <c r="A285" s="23" t="s">
        <v>303</v>
      </c>
      <c r="B285" s="27">
        <f>'Input Ledger'!D94</f>
        <v>0</v>
      </c>
    </row>
    <row r="286" spans="1:2" ht="12.75">
      <c r="A286" s="23" t="s">
        <v>304</v>
      </c>
      <c r="B286" s="27">
        <f>'Input Ledger'!D95</f>
        <v>29.46</v>
      </c>
    </row>
    <row r="287" spans="1:2" ht="12.75">
      <c r="A287" s="23" t="s">
        <v>213</v>
      </c>
      <c r="B287" s="27">
        <f>'Input Ledger'!D96</f>
        <v>0</v>
      </c>
    </row>
    <row r="288" spans="1:2" ht="12.75">
      <c r="A288" s="23" t="s">
        <v>127</v>
      </c>
      <c r="B288" s="27">
        <f>'Input Ledger'!D97</f>
        <v>58</v>
      </c>
    </row>
    <row r="289" spans="1:2" ht="12.75">
      <c r="A289" s="23" t="s">
        <v>214</v>
      </c>
      <c r="B289" s="27">
        <f>'Input Ledger'!D98</f>
        <v>0</v>
      </c>
    </row>
    <row r="290" spans="1:2" ht="12.75">
      <c r="A290" s="23" t="s">
        <v>128</v>
      </c>
      <c r="B290" s="27">
        <f>'Input Ledger'!D99</f>
        <v>0</v>
      </c>
    </row>
    <row r="291" spans="1:2" ht="12.75">
      <c r="A291" s="23" t="s">
        <v>284</v>
      </c>
      <c r="B291" s="27">
        <f>'Input Ledger'!D100</f>
        <v>171.5</v>
      </c>
    </row>
    <row r="292" spans="1:2" ht="12.75">
      <c r="A292" s="23" t="s">
        <v>285</v>
      </c>
      <c r="B292" s="27">
        <f>'Input Ledger'!D101</f>
        <v>129.97</v>
      </c>
    </row>
    <row r="293" spans="1:2" ht="12.75">
      <c r="A293" s="23" t="s">
        <v>286</v>
      </c>
      <c r="B293" s="27">
        <f>'Input Ledger'!D102</f>
        <v>0</v>
      </c>
    </row>
    <row r="294" spans="1:2" ht="12.75">
      <c r="A294" s="23" t="s">
        <v>133</v>
      </c>
      <c r="B294" s="27">
        <f>'Input Ledger'!D104</f>
        <v>79.82</v>
      </c>
    </row>
    <row r="295" spans="1:2" ht="12.75">
      <c r="A295" s="23" t="s">
        <v>215</v>
      </c>
      <c r="B295" s="27">
        <f>'Input Ledger'!D105</f>
        <v>94.32</v>
      </c>
    </row>
    <row r="296" spans="1:2" ht="12.75">
      <c r="A296" s="23" t="s">
        <v>216</v>
      </c>
      <c r="B296" s="27">
        <f>'Input Ledger'!D106</f>
        <v>250</v>
      </c>
    </row>
    <row r="297" spans="1:2" ht="12.75">
      <c r="A297" s="23" t="s">
        <v>135</v>
      </c>
      <c r="B297" s="27">
        <f>'Input Ledger'!D107</f>
        <v>200</v>
      </c>
    </row>
    <row r="298" spans="1:2" ht="12.75">
      <c r="A298" s="23" t="s">
        <v>136</v>
      </c>
      <c r="B298" s="27">
        <f>'Input Ledger'!D108</f>
        <v>0</v>
      </c>
    </row>
    <row r="299" spans="1:2" ht="12.75">
      <c r="A299" s="23" t="s">
        <v>137</v>
      </c>
      <c r="B299" s="27">
        <f>'Input Ledger'!D109</f>
        <v>0</v>
      </c>
    </row>
    <row r="300" spans="1:2" ht="12.75">
      <c r="A300" s="23" t="s">
        <v>305</v>
      </c>
      <c r="B300" s="27">
        <f>'Input Ledger'!D110</f>
        <v>0</v>
      </c>
    </row>
    <row r="301" spans="1:2" ht="12.75">
      <c r="A301" s="23" t="s">
        <v>217</v>
      </c>
      <c r="B301" s="27">
        <f>'Input Ledger'!D113</f>
        <v>300</v>
      </c>
    </row>
    <row r="302" spans="1:2" ht="12.75">
      <c r="A302" s="23" t="s">
        <v>218</v>
      </c>
      <c r="B302" s="27">
        <f>'Input Ledger'!D112</f>
        <v>0</v>
      </c>
    </row>
    <row r="303" spans="1:2" ht="12.75">
      <c r="A303" s="23" t="s">
        <v>219</v>
      </c>
      <c r="B303" s="27">
        <f>'Input Ledger'!D114</f>
        <v>0</v>
      </c>
    </row>
    <row r="304" spans="1:2" ht="12.75">
      <c r="A304" s="23" t="s">
        <v>220</v>
      </c>
      <c r="B304" s="27">
        <f>'Input Ledger'!D115</f>
        <v>3321.5</v>
      </c>
    </row>
    <row r="305" ht="12.75">
      <c r="B305" s="27"/>
    </row>
    <row r="306" spans="1:2" ht="12.75">
      <c r="A306" s="23" t="s">
        <v>98</v>
      </c>
      <c r="B306" s="42" t="s">
        <v>98</v>
      </c>
    </row>
    <row r="307" spans="1:2" ht="12.75">
      <c r="A307" s="5" t="s">
        <v>221</v>
      </c>
      <c r="B307" s="41">
        <f>SUM(B248:B306)</f>
        <v>13048.909999999996</v>
      </c>
    </row>
  </sheetData>
  <printOptions gridLines="1" headings="1"/>
  <pageMargins left="0.25" right="0.25" top="1" bottom="1" header="0.5" footer="0.5"/>
  <pageSetup horizontalDpi="600" verticalDpi="600" orientation="portrait" scale="60" r:id="rId1"/>
  <headerFooter alignWithMargins="0">
    <oddHeader>&amp;CMONTHLY BUDGET REPORT TO FINANCE COMMITTEE</oddHead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59"/>
  <sheetViews>
    <sheetView zoomScale="75" zoomScaleNormal="75" workbookViewId="0" topLeftCell="A9">
      <selection activeCell="F20" sqref="A1:IV16384"/>
    </sheetView>
  </sheetViews>
  <sheetFormatPr defaultColWidth="9.140625" defaultRowHeight="12.75"/>
  <cols>
    <col min="1" max="1" width="25.8515625" style="8" customWidth="1"/>
    <col min="2" max="5" width="9.140625" style="8" customWidth="1"/>
    <col min="6" max="6" width="10.140625" style="8" customWidth="1"/>
    <col min="7" max="16384" width="9.140625" style="8" customWidth="1"/>
  </cols>
  <sheetData>
    <row r="3" spans="1:6" ht="12.75">
      <c r="A3" s="20"/>
      <c r="B3" s="20"/>
      <c r="C3" s="20"/>
      <c r="D3" s="20"/>
      <c r="E3" s="20"/>
      <c r="F3" s="7" t="s">
        <v>95</v>
      </c>
    </row>
    <row r="4" ht="12.75">
      <c r="F4" s="43" t="s">
        <v>159</v>
      </c>
    </row>
    <row r="5" spans="1:6" ht="12.75">
      <c r="A5" s="6" t="s">
        <v>222</v>
      </c>
      <c r="B5" s="44"/>
      <c r="C5" s="44"/>
      <c r="D5" s="44"/>
      <c r="E5" s="44"/>
      <c r="F5" s="45"/>
    </row>
    <row r="6" spans="1:11" ht="12.75">
      <c r="A6" s="23" t="s">
        <v>306</v>
      </c>
      <c r="F6" s="46">
        <v>115726</v>
      </c>
      <c r="G6" s="23"/>
      <c r="H6" s="43"/>
      <c r="I6" s="43"/>
      <c r="J6" s="43"/>
      <c r="K6" s="23"/>
    </row>
    <row r="7" spans="1:11" ht="12.75">
      <c r="A7" s="23" t="s">
        <v>223</v>
      </c>
      <c r="F7" s="46">
        <v>39858</v>
      </c>
      <c r="G7" s="23"/>
      <c r="H7" s="23"/>
      <c r="K7" s="23"/>
    </row>
    <row r="8" spans="1:11" ht="12.75">
      <c r="A8" s="23" t="s">
        <v>224</v>
      </c>
      <c r="F8" s="46">
        <v>15416</v>
      </c>
      <c r="G8" s="23"/>
      <c r="H8" s="23"/>
      <c r="K8" s="23"/>
    </row>
    <row r="9" spans="1:11" ht="12.75">
      <c r="A9" s="23" t="s">
        <v>225</v>
      </c>
      <c r="F9" s="46">
        <v>0</v>
      </c>
      <c r="G9" s="23"/>
      <c r="H9" s="43"/>
      <c r="I9" s="43"/>
      <c r="J9" s="43"/>
      <c r="K9" s="23"/>
    </row>
    <row r="10" spans="1:6" ht="12.75">
      <c r="A10" s="23" t="s">
        <v>226</v>
      </c>
      <c r="F10" s="46"/>
    </row>
    <row r="11" spans="1:6" ht="12.75">
      <c r="A11" s="6" t="s">
        <v>227</v>
      </c>
      <c r="B11" s="44"/>
      <c r="C11" s="44"/>
      <c r="D11" s="44"/>
      <c r="E11" s="44"/>
      <c r="F11" s="47"/>
    </row>
    <row r="12" spans="1:6" ht="12.75">
      <c r="A12" s="23" t="s">
        <v>192</v>
      </c>
      <c r="F12" s="46">
        <v>13757</v>
      </c>
    </row>
    <row r="13" spans="1:6" ht="12.75">
      <c r="A13" s="23" t="s">
        <v>103</v>
      </c>
      <c r="F13" s="46">
        <v>3668</v>
      </c>
    </row>
    <row r="14" spans="1:6" ht="12.75">
      <c r="A14" s="23" t="s">
        <v>104</v>
      </c>
      <c r="F14" s="46">
        <v>10547</v>
      </c>
    </row>
    <row r="15" spans="1:6" ht="12.75">
      <c r="A15" s="23" t="s">
        <v>105</v>
      </c>
      <c r="F15" s="46">
        <v>6420</v>
      </c>
    </row>
    <row r="16" spans="1:6" ht="12.75">
      <c r="A16" s="6" t="s">
        <v>287</v>
      </c>
      <c r="B16" s="44"/>
      <c r="C16" s="44"/>
      <c r="D16" s="44"/>
      <c r="E16" s="44"/>
      <c r="F16" s="47"/>
    </row>
    <row r="17" spans="1:6" ht="12.75">
      <c r="A17" s="23" t="s">
        <v>107</v>
      </c>
      <c r="F17" s="46">
        <v>6000</v>
      </c>
    </row>
    <row r="18" spans="1:6" ht="12.75">
      <c r="A18" s="23" t="s">
        <v>108</v>
      </c>
      <c r="F18" s="46">
        <v>17000</v>
      </c>
    </row>
    <row r="19" spans="1:6" ht="12.75">
      <c r="A19" s="23" t="s">
        <v>228</v>
      </c>
      <c r="F19" s="46">
        <v>5200</v>
      </c>
    </row>
    <row r="20" spans="1:6" ht="12.75">
      <c r="A20" s="23" t="s">
        <v>309</v>
      </c>
      <c r="F20" s="46">
        <v>0</v>
      </c>
    </row>
    <row r="21" spans="1:6" ht="12.75">
      <c r="A21" s="23" t="s">
        <v>310</v>
      </c>
      <c r="F21" s="46">
        <v>0</v>
      </c>
    </row>
    <row r="22" spans="1:6" ht="12.75">
      <c r="A22" s="23" t="s">
        <v>109</v>
      </c>
      <c r="F22" s="46">
        <v>500</v>
      </c>
    </row>
    <row r="23" spans="1:6" ht="12.75">
      <c r="A23" s="23" t="s">
        <v>282</v>
      </c>
      <c r="F23" s="46">
        <v>100</v>
      </c>
    </row>
    <row r="24" spans="1:6" ht="12.75">
      <c r="A24" s="23" t="s">
        <v>311</v>
      </c>
      <c r="F24" s="46">
        <v>4699</v>
      </c>
    </row>
    <row r="25" spans="1:6" ht="12.75">
      <c r="A25" s="6" t="s">
        <v>111</v>
      </c>
      <c r="B25" s="44"/>
      <c r="C25" s="44"/>
      <c r="D25" s="44"/>
      <c r="E25" s="44"/>
      <c r="F25" s="47"/>
    </row>
    <row r="26" spans="1:6" ht="12.75">
      <c r="A26" s="23" t="s">
        <v>112</v>
      </c>
      <c r="F26" s="46">
        <v>24282</v>
      </c>
    </row>
    <row r="27" spans="1:6" ht="12.75">
      <c r="A27" s="23" t="s">
        <v>113</v>
      </c>
      <c r="F27" s="46">
        <v>0</v>
      </c>
    </row>
    <row r="28" spans="1:6" ht="12.75">
      <c r="A28" s="23" t="s">
        <v>114</v>
      </c>
      <c r="F28" s="46">
        <v>9100</v>
      </c>
    </row>
    <row r="29" spans="1:6" ht="12.75">
      <c r="A29" s="23" t="s">
        <v>229</v>
      </c>
      <c r="F29" s="46">
        <v>0</v>
      </c>
    </row>
    <row r="30" spans="1:6" ht="12.75">
      <c r="A30" s="23" t="s">
        <v>307</v>
      </c>
      <c r="F30" s="46">
        <v>0</v>
      </c>
    </row>
    <row r="31" spans="1:6" ht="12.75">
      <c r="A31" s="23" t="s">
        <v>116</v>
      </c>
      <c r="F31" s="46">
        <v>4290</v>
      </c>
    </row>
    <row r="32" spans="1:6" ht="12.75">
      <c r="A32" s="23" t="s">
        <v>117</v>
      </c>
      <c r="F32" s="46">
        <v>328</v>
      </c>
    </row>
    <row r="33" spans="1:6" ht="12.75">
      <c r="A33" s="23" t="s">
        <v>118</v>
      </c>
      <c r="F33" s="46">
        <v>400</v>
      </c>
    </row>
    <row r="34" spans="1:6" ht="12.75">
      <c r="A34" s="23" t="s">
        <v>230</v>
      </c>
      <c r="F34" s="46">
        <v>100</v>
      </c>
    </row>
    <row r="35" spans="1:6" ht="12.75">
      <c r="A35" s="23" t="s">
        <v>289</v>
      </c>
      <c r="F35" s="46">
        <v>5442</v>
      </c>
    </row>
    <row r="36" spans="1:6" ht="12.75">
      <c r="A36" s="23" t="s">
        <v>119</v>
      </c>
      <c r="F36" s="46">
        <v>1500</v>
      </c>
    </row>
    <row r="37" spans="1:6" ht="12.75">
      <c r="A37" s="6" t="s">
        <v>121</v>
      </c>
      <c r="B37" s="44"/>
      <c r="C37" s="44"/>
      <c r="D37" s="44"/>
      <c r="E37" s="44"/>
      <c r="F37" s="47"/>
    </row>
    <row r="38" spans="1:6" ht="12.75">
      <c r="A38" s="23" t="s">
        <v>122</v>
      </c>
      <c r="F38" s="46">
        <v>2000</v>
      </c>
    </row>
    <row r="39" spans="1:6" ht="12.75">
      <c r="A39" s="23" t="s">
        <v>123</v>
      </c>
      <c r="F39" s="46">
        <v>300</v>
      </c>
    </row>
    <row r="40" spans="1:6" ht="12.75">
      <c r="A40" s="23" t="s">
        <v>291</v>
      </c>
      <c r="F40" s="46">
        <v>0</v>
      </c>
    </row>
    <row r="41" spans="1:6" ht="12.75">
      <c r="A41" s="23" t="s">
        <v>124</v>
      </c>
      <c r="F41" s="46">
        <v>2400</v>
      </c>
    </row>
    <row r="42" spans="1:6" ht="12.75">
      <c r="A42" s="6" t="s">
        <v>125</v>
      </c>
      <c r="B42" s="44"/>
      <c r="C42" s="44"/>
      <c r="D42" s="44"/>
      <c r="E42" s="44"/>
      <c r="F42" s="47"/>
    </row>
    <row r="43" spans="1:6" ht="12.75">
      <c r="A43" s="23" t="s">
        <v>304</v>
      </c>
      <c r="F43" s="46">
        <v>2000</v>
      </c>
    </row>
    <row r="44" spans="1:6" ht="12.75">
      <c r="A44" s="23" t="s">
        <v>127</v>
      </c>
      <c r="F44" s="46">
        <v>1000</v>
      </c>
    </row>
    <row r="45" spans="1:6" ht="12.75">
      <c r="A45" s="23" t="s">
        <v>231</v>
      </c>
      <c r="F45" s="46">
        <v>600</v>
      </c>
    </row>
    <row r="46" spans="1:6" ht="12.75">
      <c r="A46" s="23" t="s">
        <v>128</v>
      </c>
      <c r="F46" s="46">
        <v>1000</v>
      </c>
    </row>
    <row r="47" spans="1:6" ht="12.75">
      <c r="A47" s="23" t="s">
        <v>232</v>
      </c>
      <c r="F47" s="46">
        <v>500</v>
      </c>
    </row>
    <row r="48" spans="1:6" ht="12.75">
      <c r="A48" s="6" t="s">
        <v>130</v>
      </c>
      <c r="B48" s="44"/>
      <c r="C48" s="44"/>
      <c r="D48" s="44"/>
      <c r="E48" s="44"/>
      <c r="F48" s="47"/>
    </row>
    <row r="49" spans="1:6" ht="12.75">
      <c r="A49" s="23" t="s">
        <v>131</v>
      </c>
      <c r="F49" s="46">
        <v>750</v>
      </c>
    </row>
    <row r="50" spans="1:6" ht="12.75">
      <c r="A50" s="23" t="s">
        <v>308</v>
      </c>
      <c r="F50" s="46">
        <v>750</v>
      </c>
    </row>
    <row r="51" spans="1:6" ht="12.75">
      <c r="A51" s="23" t="s">
        <v>132</v>
      </c>
      <c r="F51" s="46">
        <v>500</v>
      </c>
    </row>
    <row r="52" spans="1:6" ht="12.75">
      <c r="A52" s="23" t="s">
        <v>133</v>
      </c>
      <c r="F52" s="46">
        <v>500</v>
      </c>
    </row>
    <row r="53" spans="1:6" ht="12.75">
      <c r="A53" s="23" t="s">
        <v>293</v>
      </c>
      <c r="F53" s="46">
        <v>1000</v>
      </c>
    </row>
    <row r="54" spans="1:6" ht="12.75">
      <c r="A54" s="23" t="s">
        <v>233</v>
      </c>
      <c r="F54" s="46">
        <v>300</v>
      </c>
    </row>
    <row r="55" spans="1:6" ht="12.75">
      <c r="A55" s="23" t="s">
        <v>135</v>
      </c>
      <c r="F55" s="46">
        <v>300</v>
      </c>
    </row>
    <row r="56" spans="1:6" ht="12.75">
      <c r="A56" s="23" t="s">
        <v>136</v>
      </c>
      <c r="F56" s="46">
        <v>2000</v>
      </c>
    </row>
    <row r="57" spans="1:6" ht="12.75">
      <c r="A57" s="23" t="s">
        <v>137</v>
      </c>
      <c r="F57" s="46">
        <v>250</v>
      </c>
    </row>
    <row r="58" spans="1:6" ht="12.75">
      <c r="A58" s="23" t="s">
        <v>312</v>
      </c>
      <c r="F58" s="46">
        <v>1659</v>
      </c>
    </row>
    <row r="59" spans="1:6" ht="12.75">
      <c r="A59" s="23" t="s">
        <v>223</v>
      </c>
      <c r="F59" s="46">
        <v>39858</v>
      </c>
    </row>
  </sheetData>
  <printOptions/>
  <pageMargins left="0.25" right="0.25" top="1" bottom="1" header="0.5" footer="0.5"/>
  <pageSetup fitToHeight="1" fitToWidth="1" horizontalDpi="600" verticalDpi="600" orientation="portrait" scale="87" r:id="rId1"/>
  <headerFooter alignWithMargins="0">
    <oddHeader>&amp;CANNUAL BUDGET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37"/>
  <sheetViews>
    <sheetView workbookViewId="0" topLeftCell="A1">
      <selection activeCell="A2" sqref="A2"/>
    </sheetView>
  </sheetViews>
  <sheetFormatPr defaultColWidth="9.140625" defaultRowHeight="12.75"/>
  <cols>
    <col min="1" max="1" width="37.140625" style="20" customWidth="1"/>
    <col min="2" max="4" width="9.140625" style="20" customWidth="1"/>
    <col min="5" max="5" width="10.140625" style="20" customWidth="1"/>
    <col min="6" max="16384" width="9.140625" style="20" customWidth="1"/>
  </cols>
  <sheetData>
    <row r="2" ht="12.75">
      <c r="A2" s="19"/>
    </row>
    <row r="4" spans="1:7" ht="12.75">
      <c r="A4" s="48"/>
      <c r="B4" s="48"/>
      <c r="C4" s="49" t="s">
        <v>98</v>
      </c>
      <c r="D4" s="48"/>
      <c r="E4" s="48"/>
      <c r="F4" s="48"/>
      <c r="G4" s="48"/>
    </row>
    <row r="5" spans="1:7" ht="12.75">
      <c r="A5" s="49" t="s">
        <v>234</v>
      </c>
      <c r="B5" s="48"/>
      <c r="C5" s="48"/>
      <c r="D5" s="48"/>
      <c r="E5" s="48"/>
      <c r="F5" s="48"/>
      <c r="G5" s="48"/>
    </row>
    <row r="6" spans="1:7" ht="12.75">
      <c r="A6" s="49" t="s">
        <v>235</v>
      </c>
      <c r="B6" s="48"/>
      <c r="C6" s="48"/>
      <c r="D6" s="48"/>
      <c r="E6" s="48">
        <f>SUM('Input Ledger'!E35+'Input Ledger'!E36+'Input Ledger'!E37+'Input Ledger'!E38+'Input Ledger'!E39+'Input Ledger'!E40+'Input Ledger'!E41)</f>
        <v>-74807.62000000001</v>
      </c>
      <c r="F6" s="48"/>
      <c r="G6" s="48"/>
    </row>
    <row r="8" spans="1:7" ht="12.75">
      <c r="A8" s="49" t="s">
        <v>313</v>
      </c>
      <c r="B8" s="48"/>
      <c r="C8" s="48"/>
      <c r="D8" s="48"/>
      <c r="E8" s="48">
        <f>SUM('Input Ledger'!E65+'Input Ledger'!E64+'Input Ledger'!E63+'Input Ledger'!E66+'Input Ledger'!E67+'Input Ledger'!E69+'Input Ledger'!E70+'Input Ledger'!E71+'Input Ledger'!E72)</f>
        <v>3182.58</v>
      </c>
      <c r="F8" s="48"/>
      <c r="G8" s="48"/>
    </row>
    <row r="9" spans="1:5" ht="12.75">
      <c r="A9" s="19" t="s">
        <v>314</v>
      </c>
      <c r="E9" s="48">
        <f>SUM('Input Ledger'!E53+'Input Ledger'!E59+'Input Ledger'!E60+'Input Ledger'!E61+'Input Ledger'!E62+'Input Ledger'!E73)</f>
        <v>2809.88</v>
      </c>
    </row>
    <row r="10" spans="1:7" ht="12.75">
      <c r="A10" s="49" t="s">
        <v>236</v>
      </c>
      <c r="B10" s="48"/>
      <c r="C10" s="48"/>
      <c r="D10" s="48"/>
      <c r="E10" s="48">
        <f>SUM('Input Ledger'!E115)</f>
        <v>19929</v>
      </c>
      <c r="F10" s="48"/>
      <c r="G10" s="48"/>
    </row>
    <row r="11" spans="1:7" ht="12.75">
      <c r="A11" s="49" t="s">
        <v>315</v>
      </c>
      <c r="B11" s="48"/>
      <c r="C11" s="48"/>
      <c r="D11" s="48"/>
      <c r="E11" s="48">
        <f>SUM('Input Ledger'!E78)</f>
        <v>11419.34</v>
      </c>
      <c r="F11" s="48"/>
      <c r="G11" s="48"/>
    </row>
    <row r="12" spans="1:7" ht="12.75">
      <c r="A12" s="49" t="s">
        <v>316</v>
      </c>
      <c r="B12" s="48"/>
      <c r="C12" s="48"/>
      <c r="D12" s="48"/>
      <c r="E12" s="48">
        <f>SUM('Input Ledger'!E79+'Input Ledger'!E80+'Input Ledger'!E77+'Input Ledger'!E94)</f>
        <v>5572.41</v>
      </c>
      <c r="F12" s="48"/>
      <c r="G12" s="48"/>
    </row>
    <row r="13" spans="1:7" ht="12.75">
      <c r="A13" s="49" t="s">
        <v>317</v>
      </c>
      <c r="B13" s="48"/>
      <c r="C13" s="48"/>
      <c r="D13" s="48"/>
      <c r="E13" s="48">
        <f>SUM('Input Ledger'!E81+'Input Ledger'!E83+'Input Ledger'!E90)</f>
        <v>8053.55</v>
      </c>
      <c r="F13" s="48"/>
      <c r="G13" s="48"/>
    </row>
    <row r="14" spans="1:7" ht="12.75">
      <c r="A14" s="49" t="s">
        <v>318</v>
      </c>
      <c r="B14" s="48"/>
      <c r="C14" s="48"/>
      <c r="D14" s="48"/>
      <c r="E14" s="48">
        <f>SUM('Input Ledger'!E82+'Input Ledger'!E84)</f>
        <v>0</v>
      </c>
      <c r="F14" s="48"/>
      <c r="G14" s="48"/>
    </row>
    <row r="15" spans="1:7" ht="12.75">
      <c r="A15" s="49" t="s">
        <v>319</v>
      </c>
      <c r="B15" s="48"/>
      <c r="C15" s="48"/>
      <c r="D15" s="48"/>
      <c r="E15" s="48">
        <f>SUM('Input Ledger'!E48+'Input Ledger'!E52+'Input Ledger'!E50+'Input Ledger'!E54+'Input Ledger'!E55+'Input Ledger'!E56+'Input Ledger'!E57+'Input Ledger'!E58+'Input Ledger'!E85+'Input Ledger'!E86+'Input Ledger'!E87+'Input Ledger'!E91+'Input Ledger'!E92+'Input Ledger'!E93+'Input Ledger'!E95+'Input Ledger'!E96+'Input Ledger'!E97+'Input Ledger'!E98+'Input Ledger'!E99+'Input Ledger'!E100+'Input Ledger'!E101+'Input Ledger'!E102+'Input Ledger'!E103+'Input Ledger'!E104+'Input Ledger'!E105+'Input Ledger'!E106+'Input Ledger'!E107+'Input Ledger'!E108+'Input Ledger'!E109+'Input Ledger'!E110+'Input Ledger'!E111+'Input Ledger'!E112+'Input Ledger'!E114+'Input Ledger'!F113)</f>
        <v>18755.07</v>
      </c>
      <c r="F15" s="48"/>
      <c r="G15" s="48"/>
    </row>
    <row r="16" spans="1:7" ht="12.75">
      <c r="A16" s="49" t="s">
        <v>237</v>
      </c>
      <c r="B16" s="48"/>
      <c r="C16" s="48"/>
      <c r="D16" s="48"/>
      <c r="E16" s="48">
        <f>SUM('Input Ledger'!E104+'Input Ledger'!E105+'Input Ledger'!E106+'Input Ledger'!E108+'Input Ledger'!E107+'Input Ledger'!E109+'Input Ledger'!E110)</f>
        <v>2607.6000000000004</v>
      </c>
      <c r="F16" s="48"/>
      <c r="G16" s="48"/>
    </row>
    <row r="17" spans="1:7" ht="12.75">
      <c r="A17" s="49" t="s">
        <v>238</v>
      </c>
      <c r="B17" s="48"/>
      <c r="C17" s="48"/>
      <c r="D17" s="48"/>
      <c r="E17" s="48"/>
      <c r="F17" s="48"/>
      <c r="G17" s="48"/>
    </row>
    <row r="18" spans="1:7" ht="12.75">
      <c r="A18" s="49" t="s">
        <v>239</v>
      </c>
      <c r="B18" s="48"/>
      <c r="C18" s="48"/>
      <c r="D18" s="48"/>
      <c r="E18" s="48">
        <f>SUM(E6:E17)</f>
        <v>-2478.190000000008</v>
      </c>
      <c r="F18" s="48"/>
      <c r="G18" s="48"/>
    </row>
    <row r="19" spans="1:7" ht="12.75">
      <c r="A19" s="48"/>
      <c r="B19" s="48"/>
      <c r="C19" s="48"/>
      <c r="D19" s="48"/>
      <c r="E19" s="48"/>
      <c r="F19" s="48"/>
      <c r="G19" s="48"/>
    </row>
    <row r="20" spans="1:7" ht="12.75">
      <c r="A20" s="49" t="s">
        <v>240</v>
      </c>
      <c r="B20" s="48"/>
      <c r="C20" s="48"/>
      <c r="D20" s="48"/>
      <c r="E20" s="48"/>
      <c r="F20" s="48"/>
      <c r="G20" s="48"/>
    </row>
    <row r="21" spans="1:7" ht="12.75">
      <c r="A21" s="49" t="s">
        <v>241</v>
      </c>
      <c r="B21" s="48"/>
      <c r="C21" s="48"/>
      <c r="D21" s="48"/>
      <c r="E21" s="48">
        <f>SUM('Input Ledger'!E46)</f>
        <v>0</v>
      </c>
      <c r="F21" s="48"/>
      <c r="G21" s="48"/>
    </row>
    <row r="22" spans="1:7" ht="12.75">
      <c r="A22" s="49" t="s">
        <v>242</v>
      </c>
      <c r="B22" s="48"/>
      <c r="C22" s="48"/>
      <c r="D22" s="48"/>
      <c r="E22" s="48"/>
      <c r="F22" s="48"/>
      <c r="G22" s="48"/>
    </row>
    <row r="23" spans="1:7" ht="12.75">
      <c r="A23" s="49" t="s">
        <v>243</v>
      </c>
      <c r="B23" s="48"/>
      <c r="C23" s="48"/>
      <c r="D23" s="48"/>
      <c r="E23" s="49" t="s">
        <v>98</v>
      </c>
      <c r="F23" s="48"/>
      <c r="G23" s="48"/>
    </row>
    <row r="24" spans="1:7" ht="12.75">
      <c r="A24" s="49" t="s">
        <v>244</v>
      </c>
      <c r="B24" s="48"/>
      <c r="C24" s="48"/>
      <c r="D24" s="48"/>
      <c r="E24" s="48"/>
      <c r="F24" s="48"/>
      <c r="G24" s="48"/>
    </row>
    <row r="25" spans="1:7" ht="12.75">
      <c r="A25" s="49" t="s">
        <v>245</v>
      </c>
      <c r="B25" s="48"/>
      <c r="C25" s="48"/>
      <c r="D25" s="48"/>
      <c r="E25" s="48"/>
      <c r="F25" s="48"/>
      <c r="G25" s="48"/>
    </row>
    <row r="26" spans="1:7" ht="12.75">
      <c r="A26" s="49" t="s">
        <v>246</v>
      </c>
      <c r="B26" s="48"/>
      <c r="C26" s="48"/>
      <c r="D26" s="48"/>
      <c r="E26" s="48">
        <f>SUM(E21:E25)</f>
        <v>0</v>
      </c>
      <c r="F26" s="48"/>
      <c r="G26" s="48"/>
    </row>
    <row r="27" spans="1:7" ht="12.75">
      <c r="A27" s="48"/>
      <c r="B27" s="48"/>
      <c r="C27" s="48"/>
      <c r="D27" s="48"/>
      <c r="E27" s="48"/>
      <c r="F27" s="48"/>
      <c r="G27" s="48"/>
    </row>
    <row r="28" spans="1:7" ht="12.75">
      <c r="A28" s="49" t="s">
        <v>247</v>
      </c>
      <c r="B28" s="48"/>
      <c r="C28" s="48"/>
      <c r="D28" s="48"/>
      <c r="E28" s="48"/>
      <c r="F28" s="48"/>
      <c r="G28" s="48"/>
    </row>
    <row r="29" spans="1:7" ht="12.75">
      <c r="A29" s="49" t="s">
        <v>248</v>
      </c>
      <c r="B29" s="48"/>
      <c r="C29" s="48"/>
      <c r="D29" s="48"/>
      <c r="E29" s="48"/>
      <c r="F29" s="48"/>
      <c r="G29" s="48"/>
    </row>
    <row r="30" spans="1:7" ht="12.75">
      <c r="A30" s="49" t="s">
        <v>249</v>
      </c>
      <c r="B30" s="48"/>
      <c r="C30" s="48"/>
      <c r="D30" s="48"/>
      <c r="E30" s="48">
        <f>'Input Ledger'!E47</f>
        <v>0</v>
      </c>
      <c r="F30" s="48"/>
      <c r="G30" s="48"/>
    </row>
    <row r="31" spans="1:7" ht="12.75">
      <c r="A31" s="48"/>
      <c r="B31" s="48"/>
      <c r="C31" s="48"/>
      <c r="D31" s="48"/>
      <c r="E31" s="48"/>
      <c r="F31" s="48"/>
      <c r="G31" s="48"/>
    </row>
    <row r="32" spans="1:7" ht="12.75">
      <c r="A32" s="49" t="s">
        <v>250</v>
      </c>
      <c r="B32" s="48"/>
      <c r="C32" s="48"/>
      <c r="D32" s="48"/>
      <c r="E32" s="48"/>
      <c r="F32" s="48"/>
      <c r="G32" s="48"/>
    </row>
    <row r="33" spans="1:7" ht="12.75">
      <c r="A33" s="49" t="s">
        <v>251</v>
      </c>
      <c r="B33" s="48"/>
      <c r="C33" s="48"/>
      <c r="D33" s="48"/>
      <c r="E33" s="48">
        <f>'Input Ledger'!E43</f>
        <v>0</v>
      </c>
      <c r="F33" s="48"/>
      <c r="G33" s="48"/>
    </row>
    <row r="34" spans="1:7" ht="12.75">
      <c r="A34" s="49" t="s">
        <v>252</v>
      </c>
      <c r="B34" s="48"/>
      <c r="C34" s="48"/>
      <c r="D34" s="48"/>
      <c r="E34" s="48">
        <f>'Input Ledger'!E45</f>
        <v>0</v>
      </c>
      <c r="F34" s="48"/>
      <c r="G34" s="48"/>
    </row>
    <row r="35" spans="1:7" ht="12.75">
      <c r="A35" s="49" t="s">
        <v>253</v>
      </c>
      <c r="B35" s="48"/>
      <c r="C35" s="48"/>
      <c r="D35" s="48"/>
      <c r="E35" s="48">
        <f>SUM(E33:E34)</f>
        <v>0</v>
      </c>
      <c r="F35" s="48"/>
      <c r="G35" s="48"/>
    </row>
    <row r="36" spans="1:7" ht="12.75">
      <c r="A36" s="48"/>
      <c r="B36" s="48"/>
      <c r="C36" s="48"/>
      <c r="D36" s="48"/>
      <c r="E36" s="50" t="s">
        <v>10</v>
      </c>
      <c r="F36" s="48"/>
      <c r="G36" s="48"/>
    </row>
    <row r="37" spans="1:7" ht="12.75">
      <c r="A37" s="49" t="s">
        <v>254</v>
      </c>
      <c r="B37" s="48"/>
      <c r="C37" s="48"/>
      <c r="D37" s="48"/>
      <c r="E37" s="48">
        <f>SUM(E18+E26+E30+E35)</f>
        <v>-2478.190000000008</v>
      </c>
      <c r="F37" s="48"/>
      <c r="G37" s="48"/>
    </row>
  </sheetData>
  <printOptions/>
  <pageMargins left="0.25" right="0.25" top="1" bottom="1" header="0.5" footer="0.5"/>
  <pageSetup horizontalDpi="600" verticalDpi="600" orientation="portrait" r:id="rId1"/>
  <headerFooter alignWithMargins="0">
    <oddHeader>&amp;CANNUAL BUDGET REPORT TO CHURCH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Nuffers</dc:creator>
  <cp:keywords/>
  <dc:description/>
  <cp:lastModifiedBy>BJN</cp:lastModifiedBy>
  <cp:lastPrinted>2002-11-20T20:29:32Z</cp:lastPrinted>
  <dcterms:created xsi:type="dcterms:W3CDTF">2002-03-04T03:15:38Z</dcterms:created>
  <dcterms:modified xsi:type="dcterms:W3CDTF">2002-10-23T20:55:55Z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-1927242967</vt:i4>
  </property>
  <property fmtid="{D5CDD505-2E9C-101B-9397-08002B2CF9AE}" pid="3" name="_EmailSubject">
    <vt:lpwstr>file</vt:lpwstr>
  </property>
  <property fmtid="{D5CDD505-2E9C-101B-9397-08002B2CF9AE}" pid="4" name="_AuthorEmail">
    <vt:lpwstr>nuffer1@netzero.net</vt:lpwstr>
  </property>
  <property fmtid="{D5CDD505-2E9C-101B-9397-08002B2CF9AE}" pid="5" name="_AuthorEmailDisplayName">
    <vt:lpwstr>Bruce Nuffer</vt:lpwstr>
  </property>
  <property fmtid="{D5CDD505-2E9C-101B-9397-08002B2CF9AE}" pid="6" name="_ReviewingToolsShownOnce">
    <vt:lpwstr/>
  </property>
</Properties>
</file>